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30" tabRatio="825" activeTab="1"/>
  </bookViews>
  <sheets>
    <sheet name="BIỂU 6" sheetId="1" r:id="rId1"/>
    <sheet name="Biểu 7" sheetId="2" r:id="rId2"/>
  </sheets>
  <definedNames>
    <definedName name="_xlnm.Print_Area" localSheetId="0">'BIỂU 6'!$A$1:$S$99</definedName>
    <definedName name="_xlnm.Print_Area" localSheetId="1">'Biểu 7'!$A$1:$T$98</definedName>
  </definedNames>
  <calcPr fullCalcOnLoad="1"/>
</workbook>
</file>

<file path=xl/sharedStrings.xml><?xml version="1.0" encoding="utf-8"?>
<sst xmlns="http://schemas.openxmlformats.org/spreadsheetml/2006/main" count="761" uniqueCount="210">
  <si>
    <t>I</t>
  </si>
  <si>
    <t>II</t>
  </si>
  <si>
    <t>Đơn vị tính: Việc</t>
  </si>
  <si>
    <t>III</t>
  </si>
  <si>
    <t>Ngày nhận báo cáo:……….…………………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</si>
  <si>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</si>
  <si>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</si>
  <si>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</si>
  <si>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</si>
  <si>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</si>
  <si>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</si>
  <si>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</si>
  <si>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</si>
  <si>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Chưa có điều kiện thi hành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</si>
  <si>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</si>
  <si>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</si>
  <si>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</si>
  <si>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</si>
  <si>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</si>
  <si>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</si>
  <si>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</si>
  <si>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</si>
  <si>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</si>
  <si>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</si>
  <si>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</si>
  <si>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</si>
  <si>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</si>
  <si>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Năm trước
chuyển sang</t>
  </si>
  <si>
    <t xml:space="preserve">Mới
thụ lý
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</si>
  <si>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</si>
  <si>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</si>
  <si>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</si>
  <si>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</si>
  <si>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</si>
  <si>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</si>
  <si>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</si>
  <si>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</si>
  <si>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</si>
  <si>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</si>
  <si>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</si>
  <si>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</si>
  <si>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</si>
  <si>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</si>
  <si>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</si>
  <si>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</si>
  <si>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</si>
  <si>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</si>
  <si>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</si>
  <si>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</si>
  <si>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</si>
  <si>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</si>
  <si>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</si>
  <si>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</si>
  <si>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</si>
  <si>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</si>
  <si>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</si>
  <si>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</si>
  <si>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</si>
  <si>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</si>
  <si>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</si>
  <si>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</si>
  <si>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</si>
  <si>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</si>
  <si>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</si>
  <si>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</si>
  <si>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</si>
  <si>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</si>
  <si>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</si>
  <si>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</si>
  <si>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</si>
  <si>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</si>
  <si>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</si>
  <si>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</si>
  <si>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</si>
  <si>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</si>
  <si>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</si>
  <si>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</si>
  <si>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</si>
  <si>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</si>
  <si>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</si>
  <si>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</si>
  <si>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</si>
  <si>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</si>
  <si>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</si>
  <si>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</si>
  <si>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</si>
  <si>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</si>
  <si>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</si>
  <si>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</si>
  <si>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</si>
  <si>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</si>
  <si>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</si>
  <si>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</si>
  <si>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</si>
  <si>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</si>
  <si>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</si>
  <si>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</si>
  <si>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</si>
  <si>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</si>
  <si>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</si>
  <si>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</si>
  <si>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</si>
  <si>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</si>
  <si>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</si>
  <si>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</si>
  <si>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</si>
  <si>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</si>
  <si>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</si>
  <si>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</si>
  <si>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</si>
  <si>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</si>
  <si>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</si>
  <si>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</si>
  <si>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</si>
  <si>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</si>
  <si>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</si>
  <si>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</si>
  <si>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</si>
  <si>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</si>
  <si>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</si>
  <si>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</si>
  <si>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</si>
  <si>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</si>
  <si>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</si>
  <si>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</si>
  <si>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</si>
  <si>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</si>
  <si>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</si>
  <si>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</si>
  <si>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</si>
  <si>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</si>
  <si>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</si>
  <si>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</si>
  <si>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</si>
  <si>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</si>
  <si>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</si>
  <si>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</si>
  <si>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</si>
  <si>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</si>
  <si>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</si>
  <si>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</si>
  <si>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</si>
  <si>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</si>
  <si>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</si>
  <si>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</si>
  <si>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</si>
  <si>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</si>
  <si>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</si>
  <si>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</si>
  <si>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</si>
  <si>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</si>
  <si>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</si>
  <si>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</si>
  <si>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</si>
  <si>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</si>
  <si>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</si>
  <si>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</si>
  <si>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</si>
  <si>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</si>
  <si>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</si>
  <si>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</si>
  <si>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</si>
  <si>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Cục THADS  rút lên thi hành</t>
  </si>
  <si>
    <t xml:space="preserve">
Tổng số chuyển
kỳ sau</t>
  </si>
  <si>
    <t xml:space="preserve">Tổng số
</t>
  </si>
  <si>
    <t>Chia ra:</t>
  </si>
  <si>
    <t>Có điều kiện thi hành</t>
  </si>
  <si>
    <t>Tổng số có điều kiện thi hành</t>
  </si>
  <si>
    <t>Thi hành
xong</t>
  </si>
  <si>
    <t>Đình chỉ
thi hành án</t>
  </si>
  <si>
    <t>Hoãn
thi hành án</t>
  </si>
  <si>
    <t>Tạm đình chỉ thi hành án</t>
  </si>
  <si>
    <t>A</t>
  </si>
  <si>
    <t>Bình Giang</t>
  </si>
  <si>
    <t xml:space="preserve">Cẩm Giàng </t>
  </si>
  <si>
    <t>Chí Linh</t>
  </si>
  <si>
    <t>Gia Lộc</t>
  </si>
  <si>
    <t>Hải Dương</t>
  </si>
  <si>
    <t>Kim Thành</t>
  </si>
  <si>
    <t xml:space="preserve">Kinh Môn </t>
  </si>
  <si>
    <t>Nam Sách</t>
  </si>
  <si>
    <t>Ninh Giang</t>
  </si>
  <si>
    <t>Bùi Ngọc Ảnh</t>
  </si>
  <si>
    <t>Hoàng Thị Lẻ</t>
  </si>
  <si>
    <t>Đào Mạnh Hùng</t>
  </si>
  <si>
    <t>Nguyễn Trọng Lân</t>
  </si>
  <si>
    <t>Thanh Hà</t>
  </si>
  <si>
    <t>Thanh Miện</t>
  </si>
  <si>
    <t>Tứ Kỳ</t>
  </si>
  <si>
    <t>Chưa có điều
 kiện hành</t>
  </si>
  <si>
    <t>Chí Linh</t>
  </si>
  <si>
    <t>Thanh miện</t>
  </si>
  <si>
    <t>2017 csang</t>
  </si>
  <si>
    <t>Nguyễn T Minh Nguyệt</t>
  </si>
  <si>
    <t>CHV Nguyễn Tiến Hạnh</t>
  </si>
  <si>
    <t>CHV Nguyễn Hữu Luân</t>
  </si>
  <si>
    <t>CHV Đồng Xuân Tới</t>
  </si>
  <si>
    <t>CHV Vương Thanh Tùng</t>
  </si>
  <si>
    <t>CHV Vũ Quang Chung</t>
  </si>
  <si>
    <t>Nguyễn Thị Tình</t>
  </si>
  <si>
    <t>Nguyễn Thị Mimh Nguyệt</t>
  </si>
  <si>
    <t>Cục Thi hành án 
dân  sự tỉnh</t>
  </si>
  <si>
    <t>11 tháng / năm 2018</t>
  </si>
  <si>
    <t>CHV: Đào Trùng Dương</t>
  </si>
  <si>
    <t xml:space="preserve">CHV: Hà Quốc Hạnh </t>
  </si>
  <si>
    <t>CHV: Vũ Đức Hân</t>
  </si>
  <si>
    <t xml:space="preserve"> Hải Dương, ngày 31  tháng 8  năm 2018</t>
  </si>
  <si>
    <t>Hải Dương, ngày 31 tháng 8 năm 2018</t>
  </si>
  <si>
    <t>Nguyễn Xuân Biển</t>
  </si>
  <si>
    <t>Ng Ngọc  Thịnh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</si>
</sst>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77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24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3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64" fillId="0" borderId="0" xfId="42" applyNumberFormat="1" applyFont="1" applyFill="1" applyAlignment="1" applyProtection="1">
      <alignment/>
      <protection locked="0"/>
    </xf>
    <xf numFmtId="172" fontId="65" fillId="0" borderId="0" xfId="42" applyNumberFormat="1" applyFont="1" applyFill="1" applyAlignment="1" applyProtection="1">
      <alignment/>
      <protection locked="0"/>
    </xf>
    <xf numFmtId="172" fontId="66" fillId="0" borderId="0" xfId="42" applyNumberFormat="1" applyFont="1" applyFill="1" applyAlignment="1" applyProtection="1">
      <alignment/>
      <protection locked="0"/>
    </xf>
    <xf numFmtId="172" fontId="67" fillId="0" borderId="0" xfId="42" applyNumberFormat="1" applyFont="1" applyFill="1" applyAlignment="1" applyProtection="1">
      <alignment/>
      <protection locked="0"/>
    </xf>
    <xf numFmtId="172" fontId="67" fillId="0" borderId="0" xfId="42" applyNumberFormat="1" applyFont="1" applyFill="1" applyAlignment="1" applyProtection="1">
      <alignment horizontal="center"/>
      <protection locked="0"/>
    </xf>
    <xf numFmtId="172" fontId="68" fillId="0" borderId="0" xfId="42" applyNumberFormat="1" applyFont="1" applyFill="1" applyAlignment="1" applyProtection="1">
      <alignment/>
      <protection locked="0"/>
    </xf>
    <xf numFmtId="172" fontId="69" fillId="0" borderId="0" xfId="42" applyNumberFormat="1" applyFont="1" applyFill="1" applyAlignment="1" applyProtection="1">
      <alignment/>
      <protection locked="0"/>
    </xf>
    <xf numFmtId="172" fontId="70" fillId="0" borderId="0" xfId="42" applyNumberFormat="1" applyFont="1" applyFill="1" applyAlignment="1" applyProtection="1">
      <alignment/>
      <protection locked="0"/>
    </xf>
    <xf numFmtId="172" fontId="70" fillId="0" borderId="0" xfId="42" applyNumberFormat="1" applyFont="1" applyFill="1" applyAlignment="1" applyProtection="1">
      <alignment wrapText="1"/>
      <protection locked="0"/>
    </xf>
    <xf numFmtId="172" fontId="70" fillId="0" borderId="0" xfId="42" applyNumberFormat="1" applyFont="1" applyFill="1" applyBorder="1" applyAlignment="1" applyProtection="1">
      <alignment/>
      <protection locked="0"/>
    </xf>
    <xf numFmtId="172" fontId="70" fillId="0" borderId="0" xfId="42" applyNumberFormat="1" applyFont="1" applyFill="1" applyBorder="1" applyAlignment="1" applyProtection="1">
      <alignment wrapText="1"/>
      <protection locked="0"/>
    </xf>
    <xf numFmtId="172" fontId="66" fillId="0" borderId="11" xfId="42" applyNumberFormat="1" applyFont="1" applyFill="1" applyBorder="1" applyAlignment="1" applyProtection="1">
      <alignment/>
      <protection locked="0"/>
    </xf>
    <xf numFmtId="172" fontId="66" fillId="0" borderId="0" xfId="42" applyNumberFormat="1" applyFont="1" applyFill="1" applyBorder="1" applyAlignment="1" applyProtection="1">
      <alignment/>
      <protection locked="0"/>
    </xf>
    <xf numFmtId="172" fontId="71" fillId="0" borderId="0" xfId="42" applyNumberFormat="1" applyFont="1" applyFill="1" applyBorder="1" applyAlignment="1" applyProtection="1">
      <alignment horizontal="center"/>
      <protection locked="0"/>
    </xf>
    <xf numFmtId="172" fontId="66" fillId="0" borderId="0" xfId="42" applyNumberFormat="1" applyFont="1" applyFill="1" applyAlignment="1" applyProtection="1">
      <alignment/>
      <protection locked="0"/>
    </xf>
    <xf numFmtId="172" fontId="64" fillId="0" borderId="0" xfId="42" applyNumberFormat="1" applyFont="1" applyFill="1" applyBorder="1" applyAlignment="1" applyProtection="1">
      <alignment/>
      <protection locked="0"/>
    </xf>
    <xf numFmtId="172" fontId="71" fillId="0" borderId="0" xfId="42" applyNumberFormat="1" applyFont="1" applyFill="1" applyBorder="1" applyAlignment="1" applyProtection="1">
      <alignment horizontal="center" wrapText="1"/>
      <protection locked="0"/>
    </xf>
    <xf numFmtId="172" fontId="71" fillId="0" borderId="0" xfId="42" applyNumberFormat="1" applyFont="1" applyFill="1" applyAlignment="1" applyProtection="1">
      <alignment horizontal="center"/>
      <protection locked="0"/>
    </xf>
    <xf numFmtId="10" fontId="66" fillId="0" borderId="0" xfId="61" applyNumberFormat="1" applyFont="1" applyFill="1" applyBorder="1" applyAlignment="1" applyProtection="1">
      <alignment horizontal="center" vertical="center"/>
      <protection hidden="1"/>
    </xf>
    <xf numFmtId="172" fontId="70" fillId="0" borderId="0" xfId="42" applyNumberFormat="1" applyFont="1" applyFill="1" applyAlignment="1" applyProtection="1">
      <alignment vertical="center"/>
      <protection locked="0"/>
    </xf>
    <xf numFmtId="172" fontId="70" fillId="0" borderId="0" xfId="42" applyNumberFormat="1" applyFont="1" applyFill="1" applyAlignment="1" applyProtection="1">
      <alignment vertical="center"/>
      <protection hidden="1"/>
    </xf>
    <xf numFmtId="172" fontId="70" fillId="0" borderId="0" xfId="42" applyNumberFormat="1" applyFont="1" applyFill="1" applyAlignment="1" applyProtection="1">
      <alignment/>
      <protection hidden="1"/>
    </xf>
    <xf numFmtId="0" fontId="70" fillId="0" borderId="0" xfId="42" applyNumberFormat="1" applyFont="1" applyFill="1" applyAlignment="1" applyProtection="1">
      <alignment/>
      <protection hidden="1"/>
    </xf>
    <xf numFmtId="0" fontId="70" fillId="0" borderId="0" xfId="42" applyNumberFormat="1" applyFont="1" applyFill="1" applyAlignment="1" applyProtection="1">
      <alignment vertical="center"/>
      <protection locked="0"/>
    </xf>
    <xf numFmtId="49" fontId="70" fillId="0" borderId="0" xfId="42" applyNumberFormat="1" applyFont="1" applyFill="1" applyAlignment="1" applyProtection="1">
      <alignment/>
      <protection hidden="1"/>
    </xf>
    <xf numFmtId="49" fontId="70" fillId="0" borderId="0" xfId="42" applyNumberFormat="1" applyFont="1" applyFill="1" applyAlignment="1" applyProtection="1">
      <alignment vertical="center"/>
      <protection locked="0"/>
    </xf>
    <xf numFmtId="43" fontId="70" fillId="0" borderId="0" xfId="42" applyFont="1" applyFill="1" applyAlignment="1" applyProtection="1">
      <alignment vertical="center"/>
      <protection locked="0"/>
    </xf>
    <xf numFmtId="172" fontId="64" fillId="0" borderId="12" xfId="42" applyNumberFormat="1" applyFont="1" applyFill="1" applyBorder="1" applyAlignment="1" applyProtection="1">
      <alignment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64" fillId="0" borderId="12" xfId="42" applyNumberFormat="1" applyFont="1" applyFill="1" applyBorder="1" applyAlignment="1" applyProtection="1">
      <alignment horizontal="right"/>
      <protection locked="0"/>
    </xf>
    <xf numFmtId="49" fontId="70" fillId="0" borderId="12" xfId="58" applyNumberFormat="1" applyFont="1" applyFill="1" applyBorder="1" applyAlignment="1" applyProtection="1">
      <alignment vertical="center" wrapText="1"/>
      <protection locked="0"/>
    </xf>
    <xf numFmtId="49" fontId="70" fillId="0" borderId="13" xfId="0" applyNumberFormat="1" applyFont="1" applyFill="1" applyBorder="1" applyAlignment="1" applyProtection="1">
      <alignment horizontal="center" vertical="center"/>
      <protection locked="0"/>
    </xf>
    <xf numFmtId="172" fontId="71" fillId="0" borderId="12" xfId="42" applyNumberFormat="1" applyFont="1" applyFill="1" applyBorder="1" applyAlignment="1" applyProtection="1">
      <alignment horizont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58" applyNumberFormat="1" applyFont="1" applyFill="1" applyBorder="1" applyAlignment="1" applyProtection="1">
      <alignment vertical="center"/>
      <protection locked="0"/>
    </xf>
    <xf numFmtId="49" fontId="35" fillId="0" borderId="12" xfId="58" applyNumberFormat="1" applyFont="1" applyFill="1" applyBorder="1" applyAlignment="1" applyProtection="1">
      <alignment vertical="center" wrapText="1"/>
      <protection locked="0"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3" fontId="66" fillId="0" borderId="0" xfId="61" applyNumberFormat="1" applyFont="1" applyFill="1" applyBorder="1" applyAlignment="1" applyProtection="1">
      <alignment horizontal="center" vertical="center"/>
      <protection hidden="1"/>
    </xf>
    <xf numFmtId="10" fontId="69" fillId="0" borderId="0" xfId="61" applyNumberFormat="1" applyFont="1" applyFill="1" applyBorder="1" applyAlignment="1" applyProtection="1">
      <alignment vertical="center"/>
      <protection hidden="1"/>
    </xf>
    <xf numFmtId="10" fontId="72" fillId="0" borderId="0" xfId="61" applyNumberFormat="1" applyFont="1" applyFill="1" applyBorder="1" applyAlignment="1" applyProtection="1">
      <alignment vertical="center"/>
      <protection hidden="1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58" applyNumberFormat="1" applyFont="1" applyFill="1" applyBorder="1" applyAlignment="1" applyProtection="1">
      <alignment horizontal="left" vertical="center"/>
      <protection locked="0"/>
    </xf>
    <xf numFmtId="49" fontId="37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8" fillId="0" borderId="12" xfId="58" applyNumberFormat="1" applyFont="1" applyFill="1" applyBorder="1" applyAlignment="1" applyProtection="1">
      <alignment horizontal="left" wrapText="1"/>
      <protection locked="0"/>
    </xf>
    <xf numFmtId="3" fontId="69" fillId="0" borderId="0" xfId="61" applyNumberFormat="1" applyFont="1" applyFill="1" applyBorder="1" applyAlignment="1" applyProtection="1">
      <alignment vertical="center"/>
      <protection hidden="1"/>
    </xf>
    <xf numFmtId="3" fontId="72" fillId="0" borderId="0" xfId="61" applyNumberFormat="1" applyFont="1" applyFill="1" applyBorder="1" applyAlignment="1" applyProtection="1">
      <alignment vertical="center"/>
      <protection hidden="1"/>
    </xf>
    <xf numFmtId="172" fontId="39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41" fillId="0" borderId="0" xfId="42" applyNumberFormat="1" applyFont="1" applyFill="1" applyAlignment="1" applyProtection="1">
      <alignment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0" fontId="70" fillId="0" borderId="12" xfId="61" applyNumberFormat="1" applyFont="1" applyFill="1" applyBorder="1" applyAlignment="1" applyProtection="1">
      <alignment horizontal="right"/>
      <protection hidden="1"/>
    </xf>
    <xf numFmtId="172" fontId="67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70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71" fillId="0" borderId="14" xfId="42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172" fontId="21" fillId="0" borderId="12" xfId="42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 horizont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72" fontId="24" fillId="0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9" fontId="29" fillId="0" borderId="0" xfId="61" applyFont="1" applyFill="1" applyAlignment="1" applyProtection="1">
      <alignment vertical="center"/>
      <protection locked="0"/>
    </xf>
    <xf numFmtId="10" fontId="29" fillId="0" borderId="0" xfId="61" applyNumberFormat="1" applyFont="1" applyFill="1" applyAlignment="1" applyProtection="1">
      <alignment vertical="center"/>
      <protection locked="0"/>
    </xf>
    <xf numFmtId="172" fontId="24" fillId="0" borderId="0" xfId="42" applyNumberFormat="1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>
      <alignment vertical="center"/>
      <protection hidden="1"/>
    </xf>
    <xf numFmtId="0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3" fontId="67" fillId="0" borderId="0" xfId="61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 wrapText="1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5" fillId="0" borderId="0" xfId="42" applyNumberFormat="1" applyFont="1" applyFill="1" applyAlignment="1" applyProtection="1">
      <alignment vertical="center"/>
      <protection locked="0"/>
    </xf>
    <xf numFmtId="172" fontId="66" fillId="0" borderId="0" xfId="42" applyNumberFormat="1" applyFont="1" applyFill="1" applyAlignment="1" applyProtection="1">
      <alignment horizontal="center"/>
      <protection locked="0"/>
    </xf>
    <xf numFmtId="172" fontId="65" fillId="0" borderId="0" xfId="42" applyNumberFormat="1" applyFont="1" applyFill="1" applyAlignment="1" applyProtection="1">
      <alignment horizontal="center"/>
      <protection locked="0"/>
    </xf>
    <xf numFmtId="49" fontId="46" fillId="0" borderId="12" xfId="0" applyNumberFormat="1" applyFont="1" applyFill="1" applyBorder="1" applyAlignment="1" applyProtection="1">
      <alignment vertical="center"/>
      <protection locked="0"/>
    </xf>
    <xf numFmtId="172" fontId="46" fillId="0" borderId="12" xfId="42" applyNumberFormat="1" applyFont="1" applyFill="1" applyBorder="1" applyAlignment="1" applyProtection="1">
      <alignment/>
      <protection locked="0"/>
    </xf>
    <xf numFmtId="10" fontId="73" fillId="0" borderId="12" xfId="61" applyNumberFormat="1" applyFont="1" applyFill="1" applyBorder="1" applyAlignment="1" applyProtection="1">
      <alignment horizontal="right"/>
      <protection hidden="1"/>
    </xf>
    <xf numFmtId="172" fontId="47" fillId="0" borderId="12" xfId="42" applyNumberFormat="1" applyFont="1" applyFill="1" applyBorder="1" applyAlignment="1" applyProtection="1">
      <alignment/>
      <protection locked="0"/>
    </xf>
    <xf numFmtId="10" fontId="74" fillId="0" borderId="12" xfId="61" applyNumberFormat="1" applyFont="1" applyFill="1" applyBorder="1" applyAlignment="1" applyProtection="1">
      <alignment horizontal="right"/>
      <protection hidden="1"/>
    </xf>
    <xf numFmtId="49" fontId="46" fillId="0" borderId="12" xfId="58" applyNumberFormat="1" applyFont="1" applyFill="1" applyBorder="1" applyAlignment="1" applyProtection="1">
      <alignment vertical="center" wrapText="1"/>
      <protection locked="0"/>
    </xf>
    <xf numFmtId="49" fontId="35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49" fontId="47" fillId="24" borderId="12" xfId="58" applyNumberFormat="1" applyFont="1" applyFill="1" applyBorder="1" applyAlignment="1" applyProtection="1">
      <alignment vertical="center" wrapText="1"/>
      <protection locked="0"/>
    </xf>
    <xf numFmtId="172" fontId="47" fillId="24" borderId="12" xfId="42" applyNumberFormat="1" applyFont="1" applyFill="1" applyBorder="1" applyAlignment="1" applyProtection="1">
      <alignment/>
      <protection locked="0"/>
    </xf>
    <xf numFmtId="10" fontId="74" fillId="24" borderId="12" xfId="61" applyNumberFormat="1" applyFont="1" applyFill="1" applyBorder="1" applyAlignment="1" applyProtection="1">
      <alignment horizontal="right"/>
      <protection hidden="1"/>
    </xf>
    <xf numFmtId="49" fontId="47" fillId="24" borderId="12" xfId="58" applyNumberFormat="1" applyFont="1" applyFill="1" applyBorder="1" applyAlignment="1" applyProtection="1">
      <alignment vertical="center"/>
      <protection locked="0"/>
    </xf>
    <xf numFmtId="49" fontId="47" fillId="24" borderId="12" xfId="0" applyNumberFormat="1" applyFont="1" applyFill="1" applyBorder="1" applyAlignment="1" applyProtection="1">
      <alignment vertical="center"/>
      <protection locked="0"/>
    </xf>
    <xf numFmtId="49" fontId="48" fillId="24" borderId="12" xfId="0" applyNumberFormat="1" applyFont="1" applyFill="1" applyBorder="1" applyAlignment="1" applyProtection="1">
      <alignment horizontal="left" vertical="center"/>
      <protection locked="0"/>
    </xf>
    <xf numFmtId="49" fontId="48" fillId="24" borderId="12" xfId="58" applyNumberFormat="1" applyFont="1" applyFill="1" applyBorder="1" applyAlignment="1" applyProtection="1">
      <alignment horizontal="left" vertical="center"/>
      <protection locked="0"/>
    </xf>
    <xf numFmtId="49" fontId="49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48" fillId="24" borderId="12" xfId="58" applyNumberFormat="1" applyFont="1" applyFill="1" applyBorder="1" applyAlignment="1" applyProtection="1">
      <alignment horizontal="left" vertical="center" wrapText="1"/>
      <protection locked="0"/>
    </xf>
    <xf numFmtId="172" fontId="75" fillId="24" borderId="15" xfId="42" applyNumberFormat="1" applyFont="1" applyFill="1" applyBorder="1" applyAlignment="1" applyProtection="1">
      <alignment horizontal="left"/>
      <protection locked="0"/>
    </xf>
    <xf numFmtId="49" fontId="48" fillId="24" borderId="12" xfId="58" applyNumberFormat="1" applyFont="1" applyFill="1" applyBorder="1" applyAlignment="1" applyProtection="1">
      <alignment vertical="center" wrapText="1"/>
      <protection locked="0"/>
    </xf>
    <xf numFmtId="49" fontId="48" fillId="24" borderId="12" xfId="58" applyNumberFormat="1" applyFont="1" applyFill="1" applyBorder="1" applyAlignment="1" applyProtection="1">
      <alignment horizontal="left" wrapText="1"/>
      <protection locked="0"/>
    </xf>
    <xf numFmtId="3" fontId="22" fillId="24" borderId="12" xfId="58" applyNumberFormat="1" applyFont="1" applyFill="1" applyBorder="1" applyAlignment="1" applyProtection="1">
      <alignment horizontal="right" vertical="center"/>
      <protection locked="0"/>
    </xf>
    <xf numFmtId="10" fontId="76" fillId="0" borderId="12" xfId="61" applyNumberFormat="1" applyFont="1" applyFill="1" applyBorder="1" applyAlignment="1" applyProtection="1">
      <alignment vertical="center"/>
      <protection hidden="1"/>
    </xf>
    <xf numFmtId="172" fontId="22" fillId="24" borderId="12" xfId="42" applyNumberFormat="1" applyFont="1" applyFill="1" applyBorder="1" applyAlignment="1" applyProtection="1">
      <alignment/>
      <protection hidden="1" locked="0"/>
    </xf>
    <xf numFmtId="172" fontId="22" fillId="24" borderId="12" xfId="42" applyNumberFormat="1" applyFont="1" applyFill="1" applyBorder="1" applyAlignment="1" applyProtection="1">
      <alignment/>
      <protection locked="0"/>
    </xf>
    <xf numFmtId="172" fontId="50" fillId="24" borderId="12" xfId="42" applyNumberFormat="1" applyFont="1" applyFill="1" applyBorder="1" applyAlignment="1" applyProtection="1">
      <alignment/>
      <protection locked="0"/>
    </xf>
    <xf numFmtId="3" fontId="22" fillId="0" borderId="12" xfId="58" applyNumberFormat="1" applyFont="1" applyFill="1" applyBorder="1" applyAlignment="1" applyProtection="1">
      <alignment horizontal="right" vertical="center"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40" fillId="0" borderId="0" xfId="42" applyNumberFormat="1" applyFont="1" applyFill="1" applyAlignment="1" applyProtection="1">
      <alignment horizont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66" fillId="0" borderId="0" xfId="42" applyNumberFormat="1" applyFont="1" applyFill="1" applyAlignment="1" applyProtection="1">
      <alignment horizontal="center"/>
      <protection locked="0"/>
    </xf>
    <xf numFmtId="172" fontId="66" fillId="0" borderId="0" xfId="42" applyNumberFormat="1" applyFont="1" applyFill="1" applyAlignment="1" applyProtection="1">
      <alignment horizontal="left"/>
      <protection locked="0"/>
    </xf>
    <xf numFmtId="172" fontId="7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172" fontId="65" fillId="0" borderId="0" xfId="42" applyNumberFormat="1" applyFont="1" applyFill="1" applyAlignment="1" applyProtection="1">
      <alignment horizontal="center"/>
      <protection locked="0"/>
    </xf>
    <xf numFmtId="172" fontId="68" fillId="0" borderId="0" xfId="42" applyNumberFormat="1" applyFont="1" applyFill="1" applyAlignment="1" applyProtection="1">
      <alignment horizontal="center"/>
      <protection locked="0"/>
    </xf>
    <xf numFmtId="172" fontId="34" fillId="0" borderId="10" xfId="42" applyNumberFormat="1" applyFont="1" applyFill="1" applyBorder="1" applyAlignment="1" applyProtection="1">
      <alignment horizont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2"/>
  <sheetViews>
    <sheetView zoomScale="70" zoomScaleNormal="70" zoomScalePageLayoutView="0" workbookViewId="0" topLeftCell="A10">
      <selection activeCell="Y15" sqref="Y15"/>
    </sheetView>
  </sheetViews>
  <sheetFormatPr defaultColWidth="9.33203125" defaultRowHeight="24.75" customHeight="1"/>
  <cols>
    <col min="1" max="1" width="6.16015625" style="2" customWidth="1"/>
    <col min="2" max="2" width="35" style="2" customWidth="1"/>
    <col min="3" max="3" width="12.33203125" style="3" customWidth="1"/>
    <col min="4" max="5" width="12.83203125" style="2" customWidth="1"/>
    <col min="6" max="6" width="11.33203125" style="2" customWidth="1"/>
    <col min="7" max="7" width="12.33203125" style="2" customWidth="1"/>
    <col min="8" max="8" width="15" style="2" customWidth="1"/>
    <col min="9" max="9" width="14" style="2" customWidth="1"/>
    <col min="10" max="10" width="13.83203125" style="2" customWidth="1"/>
    <col min="11" max="11" width="13" style="2" customWidth="1"/>
    <col min="12" max="12" width="10.16015625" style="2" customWidth="1"/>
    <col min="13" max="13" width="12.5" style="2" customWidth="1"/>
    <col min="14" max="14" width="13.66015625" style="2" customWidth="1"/>
    <col min="15" max="15" width="13.5" style="2" customWidth="1"/>
    <col min="16" max="17" width="12.33203125" style="2" customWidth="1"/>
    <col min="18" max="18" width="14.5" style="2" customWidth="1"/>
    <col min="19" max="19" width="18.5" style="2" customWidth="1"/>
    <col min="20" max="21" width="14" style="2" hidden="1" customWidth="1"/>
    <col min="22" max="46" width="14" style="2" customWidth="1"/>
    <col min="47" max="16384" width="9.33203125" style="2" customWidth="1"/>
  </cols>
  <sheetData>
    <row r="1" spans="1:25" ht="32.25" customHeight="1">
      <c r="A1" s="33"/>
      <c r="B1" s="159" t="s">
        <v>24</v>
      </c>
      <c r="C1" s="159"/>
      <c r="D1" s="34"/>
      <c r="E1" s="34"/>
      <c r="F1" s="163" t="s">
        <v>9</v>
      </c>
      <c r="G1" s="163"/>
      <c r="H1" s="163"/>
      <c r="I1" s="163"/>
      <c r="J1" s="163"/>
      <c r="K1" s="163"/>
      <c r="L1" s="163"/>
      <c r="M1" s="163"/>
      <c r="N1" s="124"/>
      <c r="O1" s="34"/>
      <c r="P1" s="35" t="s">
        <v>14</v>
      </c>
      <c r="Q1" s="35"/>
      <c r="R1" s="33"/>
      <c r="S1" s="35"/>
      <c r="T1" s="35"/>
      <c r="U1" s="35"/>
      <c r="V1" s="35"/>
      <c r="W1" s="35"/>
      <c r="X1" s="47"/>
      <c r="Y1" s="33"/>
    </row>
    <row r="2" spans="1:25" ht="24.75" customHeight="1">
      <c r="A2" s="33"/>
      <c r="B2" s="159" t="s">
        <v>34</v>
      </c>
      <c r="C2" s="159"/>
      <c r="D2" s="159"/>
      <c r="E2" s="36"/>
      <c r="F2" s="164" t="s">
        <v>23</v>
      </c>
      <c r="G2" s="164"/>
      <c r="H2" s="164"/>
      <c r="I2" s="164"/>
      <c r="J2" s="164"/>
      <c r="K2" s="164"/>
      <c r="L2" s="164"/>
      <c r="M2" s="164"/>
      <c r="N2" s="37"/>
      <c r="O2" s="36"/>
      <c r="P2" s="35" t="s">
        <v>101</v>
      </c>
      <c r="Q2" s="35"/>
      <c r="R2" s="35"/>
      <c r="S2" s="35"/>
      <c r="T2" s="35"/>
      <c r="U2" s="35"/>
      <c r="V2" s="35"/>
      <c r="W2" s="35"/>
      <c r="X2" s="47"/>
      <c r="Y2" s="33"/>
    </row>
    <row r="3" spans="1:25" ht="24.75" customHeight="1">
      <c r="A3" s="33"/>
      <c r="B3" s="159" t="s">
        <v>35</v>
      </c>
      <c r="C3" s="159"/>
      <c r="D3" s="35"/>
      <c r="E3" s="35"/>
      <c r="F3" s="158" t="s">
        <v>202</v>
      </c>
      <c r="G3" s="158"/>
      <c r="H3" s="158"/>
      <c r="I3" s="158"/>
      <c r="J3" s="158"/>
      <c r="K3" s="158"/>
      <c r="L3" s="158"/>
      <c r="M3" s="158"/>
      <c r="N3" s="123"/>
      <c r="O3" s="35"/>
      <c r="P3" s="35" t="s">
        <v>15</v>
      </c>
      <c r="Q3" s="35"/>
      <c r="R3" s="33"/>
      <c r="S3" s="35"/>
      <c r="T3" s="35"/>
      <c r="U3" s="35"/>
      <c r="V3" s="35"/>
      <c r="W3" s="35"/>
      <c r="X3" s="47"/>
      <c r="Y3" s="33"/>
    </row>
    <row r="4" spans="1:25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0"/>
      <c r="P4" s="159" t="s">
        <v>102</v>
      </c>
      <c r="Q4" s="159"/>
      <c r="R4" s="159"/>
      <c r="S4" s="35"/>
      <c r="T4" s="35"/>
      <c r="U4" s="35"/>
      <c r="V4" s="35"/>
      <c r="W4" s="35"/>
      <c r="X4" s="47"/>
      <c r="Y4" s="33"/>
    </row>
    <row r="5" spans="1:25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2"/>
      <c r="P5" s="44" t="s">
        <v>2</v>
      </c>
      <c r="Q5" s="45"/>
      <c r="R5" s="33"/>
      <c r="S5" s="44"/>
      <c r="T5" s="45"/>
      <c r="U5" s="45"/>
      <c r="V5" s="45"/>
      <c r="W5" s="45"/>
      <c r="X5" s="47"/>
      <c r="Y5" s="33"/>
    </row>
    <row r="6" spans="1:25" s="3" customFormat="1" ht="24.75" customHeight="1">
      <c r="A6" s="161" t="s">
        <v>25</v>
      </c>
      <c r="B6" s="161"/>
      <c r="C6" s="153" t="s">
        <v>26</v>
      </c>
      <c r="D6" s="153"/>
      <c r="E6" s="153"/>
      <c r="F6" s="153" t="s">
        <v>12</v>
      </c>
      <c r="G6" s="153" t="s">
        <v>162</v>
      </c>
      <c r="H6" s="162" t="s">
        <v>11</v>
      </c>
      <c r="I6" s="162"/>
      <c r="J6" s="162"/>
      <c r="K6" s="162"/>
      <c r="L6" s="162"/>
      <c r="M6" s="162"/>
      <c r="N6" s="162"/>
      <c r="O6" s="162"/>
      <c r="P6" s="162"/>
      <c r="Q6" s="162"/>
      <c r="R6" s="153" t="s">
        <v>163</v>
      </c>
      <c r="S6" s="160" t="s">
        <v>40</v>
      </c>
      <c r="T6" s="94"/>
      <c r="U6" s="94"/>
      <c r="V6" s="94"/>
      <c r="W6" s="94"/>
      <c r="X6" s="33"/>
      <c r="Y6" s="33"/>
    </row>
    <row r="7" spans="1:25" s="3" customFormat="1" ht="28.5" customHeight="1">
      <c r="A7" s="161"/>
      <c r="B7" s="161"/>
      <c r="C7" s="153" t="s">
        <v>164</v>
      </c>
      <c r="D7" s="154" t="s">
        <v>165</v>
      </c>
      <c r="E7" s="154"/>
      <c r="F7" s="153"/>
      <c r="G7" s="153"/>
      <c r="H7" s="153" t="s">
        <v>11</v>
      </c>
      <c r="I7" s="153" t="s">
        <v>166</v>
      </c>
      <c r="J7" s="153"/>
      <c r="K7" s="153"/>
      <c r="L7" s="153"/>
      <c r="M7" s="153"/>
      <c r="N7" s="153"/>
      <c r="O7" s="153"/>
      <c r="P7" s="153"/>
      <c r="Q7" s="153" t="s">
        <v>13</v>
      </c>
      <c r="R7" s="153"/>
      <c r="S7" s="160"/>
      <c r="T7" s="94"/>
      <c r="U7" s="94"/>
      <c r="V7" s="94"/>
      <c r="W7" s="94"/>
      <c r="X7" s="33"/>
      <c r="Y7" s="33"/>
    </row>
    <row r="8" spans="1:25" s="3" customFormat="1" ht="24.75" customHeight="1">
      <c r="A8" s="161"/>
      <c r="B8" s="161"/>
      <c r="C8" s="153"/>
      <c r="D8" s="154" t="s">
        <v>27</v>
      </c>
      <c r="E8" s="154" t="s">
        <v>28</v>
      </c>
      <c r="F8" s="153"/>
      <c r="G8" s="153"/>
      <c r="H8" s="153"/>
      <c r="I8" s="153" t="s">
        <v>167</v>
      </c>
      <c r="J8" s="154" t="s">
        <v>165</v>
      </c>
      <c r="K8" s="154"/>
      <c r="L8" s="154"/>
      <c r="M8" s="154"/>
      <c r="N8" s="154"/>
      <c r="O8" s="154"/>
      <c r="P8" s="154"/>
      <c r="Q8" s="153"/>
      <c r="R8" s="153"/>
      <c r="S8" s="160"/>
      <c r="T8" s="94"/>
      <c r="U8" s="94"/>
      <c r="V8" s="94"/>
      <c r="W8" s="94"/>
      <c r="X8" s="33"/>
      <c r="Y8" s="48"/>
    </row>
    <row r="9" spans="1:36" s="3" customFormat="1" ht="74.25" customHeight="1">
      <c r="A9" s="161"/>
      <c r="B9" s="161"/>
      <c r="C9" s="153"/>
      <c r="D9" s="154"/>
      <c r="E9" s="154"/>
      <c r="F9" s="153"/>
      <c r="G9" s="153"/>
      <c r="H9" s="153"/>
      <c r="I9" s="153"/>
      <c r="J9" s="99" t="s">
        <v>168</v>
      </c>
      <c r="K9" s="99" t="s">
        <v>169</v>
      </c>
      <c r="L9" s="99" t="s">
        <v>36</v>
      </c>
      <c r="M9" s="99" t="s">
        <v>170</v>
      </c>
      <c r="N9" s="99" t="s">
        <v>171</v>
      </c>
      <c r="O9" s="99" t="s">
        <v>39</v>
      </c>
      <c r="P9" s="99" t="s">
        <v>37</v>
      </c>
      <c r="Q9" s="153"/>
      <c r="R9" s="153"/>
      <c r="S9" s="160"/>
      <c r="T9" s="94"/>
      <c r="U9" s="94"/>
      <c r="V9" s="94" t="s">
        <v>192</v>
      </c>
      <c r="W9" s="94"/>
      <c r="X9" s="33"/>
      <c r="Y9" s="48" t="s">
        <v>99</v>
      </c>
      <c r="AJ9" s="2" t="s">
        <v>156</v>
      </c>
    </row>
    <row r="10" spans="1:25" s="10" customFormat="1" ht="24.75" customHeight="1">
      <c r="A10" s="156" t="s">
        <v>172</v>
      </c>
      <c r="B10" s="156"/>
      <c r="C10" s="97" t="s">
        <v>5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7">
        <v>16</v>
      </c>
      <c r="S10" s="66">
        <v>17</v>
      </c>
      <c r="T10" s="49"/>
      <c r="U10" s="49"/>
      <c r="V10" s="49"/>
      <c r="W10" s="49"/>
      <c r="X10" s="50"/>
      <c r="Y10" s="46"/>
    </row>
    <row r="11" spans="1:37" s="92" customFormat="1" ht="38.25" customHeight="1">
      <c r="A11" s="152" t="s">
        <v>117</v>
      </c>
      <c r="B11" s="152"/>
      <c r="C11" s="98">
        <f aca="true" t="shared" si="0" ref="C11:R11">C12+C23+C29+C34+C41+C47+C56+C61+C68+C73+C78+C82+C87</f>
        <v>11605</v>
      </c>
      <c r="D11" s="98">
        <f t="shared" si="0"/>
        <v>2966</v>
      </c>
      <c r="E11" s="98">
        <f t="shared" si="0"/>
        <v>8639</v>
      </c>
      <c r="F11" s="98">
        <f t="shared" si="0"/>
        <v>206</v>
      </c>
      <c r="G11" s="98">
        <f t="shared" si="0"/>
        <v>6</v>
      </c>
      <c r="H11" s="98">
        <f t="shared" si="0"/>
        <v>11399</v>
      </c>
      <c r="I11" s="98">
        <f t="shared" si="0"/>
        <v>9735</v>
      </c>
      <c r="J11" s="98">
        <f t="shared" si="0"/>
        <v>7862</v>
      </c>
      <c r="K11" s="98">
        <f t="shared" si="0"/>
        <v>85</v>
      </c>
      <c r="L11" s="98">
        <f t="shared" si="0"/>
        <v>1752</v>
      </c>
      <c r="M11" s="98">
        <f t="shared" si="0"/>
        <v>4</v>
      </c>
      <c r="N11" s="98">
        <f t="shared" si="0"/>
        <v>4</v>
      </c>
      <c r="O11" s="98">
        <f t="shared" si="0"/>
        <v>0</v>
      </c>
      <c r="P11" s="98">
        <f t="shared" si="0"/>
        <v>28</v>
      </c>
      <c r="Q11" s="98">
        <f t="shared" si="0"/>
        <v>1664</v>
      </c>
      <c r="R11" s="98">
        <f t="shared" si="0"/>
        <v>3452</v>
      </c>
      <c r="S11" s="93">
        <f>(J11+K11)/I11</f>
        <v>0.8163328197226503</v>
      </c>
      <c r="T11" s="51"/>
      <c r="U11" s="51"/>
      <c r="V11" s="116">
        <v>2966</v>
      </c>
      <c r="W11" s="74">
        <f>D11-V11</f>
        <v>0</v>
      </c>
      <c r="X11" s="52"/>
      <c r="Y11" s="52">
        <f>C11-F11-H11</f>
        <v>0</v>
      </c>
      <c r="AJ11" s="92">
        <v>2966</v>
      </c>
      <c r="AK11" s="92">
        <f>AJ11-D11</f>
        <v>0</v>
      </c>
    </row>
    <row r="12" spans="1:25" s="28" customFormat="1" ht="24.75" customHeight="1">
      <c r="A12" s="100" t="s">
        <v>0</v>
      </c>
      <c r="B12" s="125" t="s">
        <v>132</v>
      </c>
      <c r="C12" s="126">
        <f>SUM(C13:C22)</f>
        <v>319</v>
      </c>
      <c r="D12" s="126">
        <f aca="true" t="shared" si="1" ref="D12:R12">SUM(D13:D22)</f>
        <v>78</v>
      </c>
      <c r="E12" s="126">
        <f t="shared" si="1"/>
        <v>241</v>
      </c>
      <c r="F12" s="126">
        <f t="shared" si="1"/>
        <v>8</v>
      </c>
      <c r="G12" s="126">
        <f t="shared" si="1"/>
        <v>0</v>
      </c>
      <c r="H12" s="126">
        <f t="shared" si="1"/>
        <v>311</v>
      </c>
      <c r="I12" s="126">
        <f t="shared" si="1"/>
        <v>277</v>
      </c>
      <c r="J12" s="126">
        <f t="shared" si="1"/>
        <v>210</v>
      </c>
      <c r="K12" s="126">
        <f t="shared" si="1"/>
        <v>4</v>
      </c>
      <c r="L12" s="126">
        <f t="shared" si="1"/>
        <v>62</v>
      </c>
      <c r="M12" s="126">
        <f t="shared" si="1"/>
        <v>0</v>
      </c>
      <c r="N12" s="126">
        <f t="shared" si="1"/>
        <v>1</v>
      </c>
      <c r="O12" s="126">
        <f t="shared" si="1"/>
        <v>0</v>
      </c>
      <c r="P12" s="126">
        <f t="shared" si="1"/>
        <v>0</v>
      </c>
      <c r="Q12" s="126">
        <f t="shared" si="1"/>
        <v>34</v>
      </c>
      <c r="R12" s="126">
        <f t="shared" si="1"/>
        <v>97</v>
      </c>
      <c r="S12" s="127">
        <f aca="true" t="shared" si="2" ref="S12:S73">(J12+K12)/I12</f>
        <v>0.7725631768953068</v>
      </c>
      <c r="T12" s="67" t="s">
        <v>0</v>
      </c>
      <c r="U12" s="68" t="s">
        <v>132</v>
      </c>
      <c r="V12" s="117">
        <v>78</v>
      </c>
      <c r="W12" s="74">
        <f aca="true" t="shared" si="3" ref="W12:W79">D12-V12</f>
        <v>0</v>
      </c>
      <c r="X12" s="53">
        <f>+C12-F12-G12-H12</f>
        <v>0</v>
      </c>
      <c r="Y12" s="52">
        <f>C12-F12-G12-H12</f>
        <v>0</v>
      </c>
    </row>
    <row r="13" spans="1:25" s="13" customFormat="1" ht="24.75" customHeight="1">
      <c r="A13" s="101" t="s">
        <v>5</v>
      </c>
      <c r="B13" s="137" t="s">
        <v>116</v>
      </c>
      <c r="C13" s="134">
        <v>7</v>
      </c>
      <c r="D13" s="134">
        <v>0</v>
      </c>
      <c r="E13" s="134">
        <v>7</v>
      </c>
      <c r="F13" s="134">
        <v>0</v>
      </c>
      <c r="G13" s="134"/>
      <c r="H13" s="134">
        <v>7</v>
      </c>
      <c r="I13" s="134">
        <v>7</v>
      </c>
      <c r="J13" s="134">
        <v>7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28">
        <v>0</v>
      </c>
      <c r="S13" s="129">
        <f t="shared" si="2"/>
        <v>1</v>
      </c>
      <c r="T13" s="67" t="s">
        <v>5</v>
      </c>
      <c r="U13" s="69" t="s">
        <v>116</v>
      </c>
      <c r="V13" s="117"/>
      <c r="W13" s="74">
        <f t="shared" si="3"/>
        <v>0</v>
      </c>
      <c r="X13" s="53">
        <v>0</v>
      </c>
      <c r="Y13" s="52"/>
    </row>
    <row r="14" spans="1:25" s="14" customFormat="1" ht="24.75" customHeight="1">
      <c r="A14" s="101" t="s">
        <v>6</v>
      </c>
      <c r="B14" s="137" t="s">
        <v>93</v>
      </c>
      <c r="C14" s="134">
        <v>32</v>
      </c>
      <c r="D14" s="134">
        <v>1</v>
      </c>
      <c r="E14" s="134">
        <v>31</v>
      </c>
      <c r="F14" s="134">
        <v>1</v>
      </c>
      <c r="G14" s="134">
        <v>0</v>
      </c>
      <c r="H14" s="134">
        <v>31</v>
      </c>
      <c r="I14" s="134">
        <v>31</v>
      </c>
      <c r="J14" s="134">
        <v>31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29">
        <f t="shared" si="2"/>
        <v>1</v>
      </c>
      <c r="T14" s="67" t="s">
        <v>6</v>
      </c>
      <c r="U14" s="69" t="s">
        <v>93</v>
      </c>
      <c r="V14" s="117"/>
      <c r="W14" s="74">
        <f t="shared" si="3"/>
        <v>1</v>
      </c>
      <c r="X14" s="53">
        <v>0</v>
      </c>
      <c r="Y14" s="52"/>
    </row>
    <row r="15" spans="1:25" s="14" customFormat="1" ht="24.75" customHeight="1">
      <c r="A15" s="101" t="s">
        <v>7</v>
      </c>
      <c r="B15" s="137" t="s">
        <v>108</v>
      </c>
      <c r="C15" s="134">
        <v>32</v>
      </c>
      <c r="D15" s="134">
        <v>0</v>
      </c>
      <c r="E15" s="134">
        <v>32</v>
      </c>
      <c r="F15" s="134">
        <v>0</v>
      </c>
      <c r="G15" s="134">
        <v>0</v>
      </c>
      <c r="H15" s="134">
        <v>32</v>
      </c>
      <c r="I15" s="134">
        <v>32</v>
      </c>
      <c r="J15" s="134">
        <v>32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29">
        <f t="shared" si="2"/>
        <v>1</v>
      </c>
      <c r="T15" s="67" t="s">
        <v>7</v>
      </c>
      <c r="U15" s="69" t="s">
        <v>133</v>
      </c>
      <c r="V15" s="117"/>
      <c r="W15" s="74">
        <f t="shared" si="3"/>
        <v>0</v>
      </c>
      <c r="X15" s="53">
        <v>0</v>
      </c>
      <c r="Y15" s="52"/>
    </row>
    <row r="16" spans="1:25" s="14" customFormat="1" ht="24.75" customHeight="1">
      <c r="A16" s="101" t="s">
        <v>8</v>
      </c>
      <c r="B16" s="137" t="s">
        <v>119</v>
      </c>
      <c r="C16" s="134">
        <v>39</v>
      </c>
      <c r="D16" s="134">
        <v>24</v>
      </c>
      <c r="E16" s="134">
        <v>15</v>
      </c>
      <c r="F16" s="134">
        <v>3</v>
      </c>
      <c r="G16" s="134">
        <v>0</v>
      </c>
      <c r="H16" s="134">
        <v>36</v>
      </c>
      <c r="I16" s="134">
        <v>30</v>
      </c>
      <c r="J16" s="134">
        <v>14</v>
      </c>
      <c r="K16" s="134">
        <v>1</v>
      </c>
      <c r="L16" s="134">
        <v>15</v>
      </c>
      <c r="M16" s="134">
        <v>0</v>
      </c>
      <c r="N16" s="134">
        <v>0</v>
      </c>
      <c r="O16" s="134">
        <v>0</v>
      </c>
      <c r="P16" s="134">
        <v>0</v>
      </c>
      <c r="Q16" s="134">
        <v>6</v>
      </c>
      <c r="R16" s="134">
        <v>21</v>
      </c>
      <c r="S16" s="129">
        <f t="shared" si="2"/>
        <v>0.5</v>
      </c>
      <c r="T16" s="67" t="s">
        <v>8</v>
      </c>
      <c r="U16" s="69" t="s">
        <v>119</v>
      </c>
      <c r="V16" s="117"/>
      <c r="W16" s="74">
        <f t="shared" si="3"/>
        <v>24</v>
      </c>
      <c r="X16" s="53">
        <v>0</v>
      </c>
      <c r="Y16" s="52"/>
    </row>
    <row r="17" spans="1:25" s="15" customFormat="1" ht="24.75" customHeight="1">
      <c r="A17" s="101" t="s">
        <v>19</v>
      </c>
      <c r="B17" s="137" t="s">
        <v>68</v>
      </c>
      <c r="C17" s="134">
        <v>17</v>
      </c>
      <c r="D17" s="134">
        <v>0</v>
      </c>
      <c r="E17" s="134">
        <v>17</v>
      </c>
      <c r="F17" s="134">
        <v>0</v>
      </c>
      <c r="G17" s="134">
        <v>0</v>
      </c>
      <c r="H17" s="134">
        <v>17</v>
      </c>
      <c r="I17" s="134">
        <v>17</v>
      </c>
      <c r="J17" s="134">
        <v>14</v>
      </c>
      <c r="K17" s="134">
        <v>0</v>
      </c>
      <c r="L17" s="134">
        <v>3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3</v>
      </c>
      <c r="S17" s="129">
        <f t="shared" si="2"/>
        <v>0.8235294117647058</v>
      </c>
      <c r="T17" s="67" t="s">
        <v>19</v>
      </c>
      <c r="U17" s="69" t="s">
        <v>120</v>
      </c>
      <c r="V17" s="117"/>
      <c r="W17" s="74">
        <f t="shared" si="3"/>
        <v>0</v>
      </c>
      <c r="X17" s="53">
        <v>0</v>
      </c>
      <c r="Y17" s="52"/>
    </row>
    <row r="18" spans="1:25" s="16" customFormat="1" ht="24.75" customHeight="1">
      <c r="A18" s="101" t="s">
        <v>20</v>
      </c>
      <c r="B18" s="137" t="s">
        <v>107</v>
      </c>
      <c r="C18" s="134">
        <v>10</v>
      </c>
      <c r="D18" s="134">
        <v>2</v>
      </c>
      <c r="E18" s="134">
        <v>8</v>
      </c>
      <c r="F18" s="134">
        <v>0</v>
      </c>
      <c r="G18" s="134"/>
      <c r="H18" s="134">
        <v>10</v>
      </c>
      <c r="I18" s="134">
        <v>8</v>
      </c>
      <c r="J18" s="134">
        <v>8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2</v>
      </c>
      <c r="R18" s="134">
        <v>2</v>
      </c>
      <c r="S18" s="129">
        <f t="shared" si="2"/>
        <v>1</v>
      </c>
      <c r="T18" s="67" t="s">
        <v>20</v>
      </c>
      <c r="U18" s="69" t="s">
        <v>107</v>
      </c>
      <c r="V18" s="117"/>
      <c r="W18" s="74">
        <f t="shared" si="3"/>
        <v>2</v>
      </c>
      <c r="X18" s="53">
        <v>0</v>
      </c>
      <c r="Y18" s="52"/>
    </row>
    <row r="19" spans="1:25" s="16" customFormat="1" ht="24.75" customHeight="1">
      <c r="A19" s="101" t="s">
        <v>21</v>
      </c>
      <c r="B19" s="136" t="s">
        <v>106</v>
      </c>
      <c r="C19" s="134">
        <v>46</v>
      </c>
      <c r="D19" s="134">
        <v>21</v>
      </c>
      <c r="E19" s="134">
        <v>25</v>
      </c>
      <c r="F19" s="134">
        <v>0</v>
      </c>
      <c r="G19" s="134"/>
      <c r="H19" s="134">
        <v>46</v>
      </c>
      <c r="I19" s="134">
        <v>37</v>
      </c>
      <c r="J19" s="134">
        <v>14</v>
      </c>
      <c r="K19" s="134">
        <v>0</v>
      </c>
      <c r="L19" s="134">
        <v>23</v>
      </c>
      <c r="M19" s="134">
        <v>0</v>
      </c>
      <c r="N19" s="134">
        <v>0</v>
      </c>
      <c r="O19" s="134">
        <v>0</v>
      </c>
      <c r="P19" s="134">
        <v>0</v>
      </c>
      <c r="Q19" s="134">
        <v>9</v>
      </c>
      <c r="R19" s="134">
        <v>32</v>
      </c>
      <c r="S19" s="129">
        <f t="shared" si="2"/>
        <v>0.3783783783783784</v>
      </c>
      <c r="T19" s="70" t="s">
        <v>21</v>
      </c>
      <c r="U19" s="71" t="s">
        <v>106</v>
      </c>
      <c r="V19" s="118"/>
      <c r="W19" s="74">
        <f t="shared" si="3"/>
        <v>21</v>
      </c>
      <c r="X19" s="53">
        <v>0</v>
      </c>
      <c r="Y19" s="52"/>
    </row>
    <row r="20" spans="1:25" s="16" customFormat="1" ht="24.75" customHeight="1">
      <c r="A20" s="101" t="s">
        <v>22</v>
      </c>
      <c r="B20" s="136" t="s">
        <v>95</v>
      </c>
      <c r="C20" s="134">
        <v>84</v>
      </c>
      <c r="D20" s="134">
        <v>30</v>
      </c>
      <c r="E20" s="134">
        <v>54</v>
      </c>
      <c r="F20" s="134">
        <v>3</v>
      </c>
      <c r="G20" s="134"/>
      <c r="H20" s="134">
        <v>81</v>
      </c>
      <c r="I20" s="134">
        <v>64</v>
      </c>
      <c r="J20" s="134">
        <v>51</v>
      </c>
      <c r="K20" s="134">
        <v>3</v>
      </c>
      <c r="L20" s="134">
        <v>10</v>
      </c>
      <c r="M20" s="134"/>
      <c r="N20" s="134"/>
      <c r="O20" s="134"/>
      <c r="P20" s="134"/>
      <c r="Q20" s="134">
        <v>17</v>
      </c>
      <c r="R20" s="134">
        <v>27</v>
      </c>
      <c r="S20" s="129">
        <f t="shared" si="2"/>
        <v>0.84375</v>
      </c>
      <c r="T20" s="70" t="s">
        <v>22</v>
      </c>
      <c r="U20" s="71" t="s">
        <v>95</v>
      </c>
      <c r="V20" s="118"/>
      <c r="W20" s="74">
        <f t="shared" si="3"/>
        <v>30</v>
      </c>
      <c r="X20" s="53">
        <v>0</v>
      </c>
      <c r="Y20" s="52"/>
    </row>
    <row r="21" spans="1:25" s="16" customFormat="1" ht="24.75" customHeight="1">
      <c r="A21" s="101" t="s">
        <v>29</v>
      </c>
      <c r="B21" s="136" t="s">
        <v>55</v>
      </c>
      <c r="C21" s="134">
        <v>25</v>
      </c>
      <c r="D21" s="134">
        <v>0</v>
      </c>
      <c r="E21" s="134">
        <v>25</v>
      </c>
      <c r="F21" s="134">
        <v>0</v>
      </c>
      <c r="G21" s="134"/>
      <c r="H21" s="134">
        <v>25</v>
      </c>
      <c r="I21" s="134">
        <v>25</v>
      </c>
      <c r="J21" s="134">
        <v>15</v>
      </c>
      <c r="K21" s="134">
        <v>0</v>
      </c>
      <c r="L21" s="134">
        <v>10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10</v>
      </c>
      <c r="S21" s="129">
        <f t="shared" si="2"/>
        <v>0.6</v>
      </c>
      <c r="T21" s="70"/>
      <c r="U21" s="71"/>
      <c r="V21" s="118"/>
      <c r="W21" s="74"/>
      <c r="X21" s="53"/>
      <c r="Y21" s="52"/>
    </row>
    <row r="22" spans="1:25" s="16" customFormat="1" ht="24.75" customHeight="1">
      <c r="A22" s="101" t="s">
        <v>18</v>
      </c>
      <c r="B22" s="136" t="s">
        <v>208</v>
      </c>
      <c r="C22" s="134">
        <v>27</v>
      </c>
      <c r="D22" s="134">
        <v>0</v>
      </c>
      <c r="E22" s="134">
        <v>27</v>
      </c>
      <c r="F22" s="134">
        <v>1</v>
      </c>
      <c r="G22" s="134">
        <v>0</v>
      </c>
      <c r="H22" s="134">
        <v>26</v>
      </c>
      <c r="I22" s="134">
        <v>26</v>
      </c>
      <c r="J22" s="134">
        <v>24</v>
      </c>
      <c r="K22" s="134">
        <v>0</v>
      </c>
      <c r="L22" s="134">
        <v>1</v>
      </c>
      <c r="M22" s="134">
        <v>0</v>
      </c>
      <c r="N22" s="134">
        <v>1</v>
      </c>
      <c r="O22" s="134">
        <v>0</v>
      </c>
      <c r="P22" s="134">
        <v>0</v>
      </c>
      <c r="Q22" s="134">
        <v>0</v>
      </c>
      <c r="R22" s="134">
        <v>2</v>
      </c>
      <c r="S22" s="129">
        <f t="shared" si="2"/>
        <v>0.9230769230769231</v>
      </c>
      <c r="T22" s="70"/>
      <c r="U22" s="71"/>
      <c r="V22" s="118"/>
      <c r="W22" s="74"/>
      <c r="X22" s="53"/>
      <c r="Y22" s="52"/>
    </row>
    <row r="23" spans="1:25" s="115" customFormat="1" ht="24.75" customHeight="1">
      <c r="A23" s="100" t="s">
        <v>1</v>
      </c>
      <c r="B23" s="130" t="s">
        <v>173</v>
      </c>
      <c r="C23" s="126">
        <f>SUM(C24:C28)</f>
        <v>642</v>
      </c>
      <c r="D23" s="126">
        <f>SUM(D24:D28)</f>
        <v>86</v>
      </c>
      <c r="E23" s="126">
        <f aca="true" t="shared" si="4" ref="E23:Q23">SUM(E24:E28)</f>
        <v>556</v>
      </c>
      <c r="F23" s="126">
        <f t="shared" si="4"/>
        <v>16</v>
      </c>
      <c r="G23" s="126">
        <f t="shared" si="4"/>
        <v>0</v>
      </c>
      <c r="H23" s="126">
        <f t="shared" si="4"/>
        <v>626</v>
      </c>
      <c r="I23" s="126">
        <f t="shared" si="4"/>
        <v>570</v>
      </c>
      <c r="J23" s="126">
        <f t="shared" si="4"/>
        <v>488</v>
      </c>
      <c r="K23" s="126">
        <f t="shared" si="4"/>
        <v>4</v>
      </c>
      <c r="L23" s="126">
        <f t="shared" si="4"/>
        <v>66</v>
      </c>
      <c r="M23" s="126">
        <f t="shared" si="4"/>
        <v>0</v>
      </c>
      <c r="N23" s="126">
        <f t="shared" si="4"/>
        <v>0</v>
      </c>
      <c r="O23" s="126">
        <f t="shared" si="4"/>
        <v>0</v>
      </c>
      <c r="P23" s="126">
        <f t="shared" si="4"/>
        <v>12</v>
      </c>
      <c r="Q23" s="126">
        <f t="shared" si="4"/>
        <v>56</v>
      </c>
      <c r="R23" s="126">
        <f>SUM(R24:R28)</f>
        <v>134</v>
      </c>
      <c r="S23" s="127">
        <f t="shared" si="2"/>
        <v>0.8631578947368421</v>
      </c>
      <c r="T23" s="67" t="s">
        <v>1</v>
      </c>
      <c r="U23" s="72" t="s">
        <v>134</v>
      </c>
      <c r="V23" s="119">
        <v>86</v>
      </c>
      <c r="W23" s="74">
        <f t="shared" si="3"/>
        <v>0</v>
      </c>
      <c r="X23" s="54">
        <f>+C23-F23-G23-H23</f>
        <v>0</v>
      </c>
      <c r="Y23" s="52">
        <f>C23-F23-G23-H23</f>
        <v>0</v>
      </c>
    </row>
    <row r="24" spans="1:25" s="5" customFormat="1" ht="24.75" customHeight="1">
      <c r="A24" s="101" t="s">
        <v>5</v>
      </c>
      <c r="B24" s="133" t="s">
        <v>64</v>
      </c>
      <c r="C24" s="134">
        <v>79</v>
      </c>
      <c r="D24" s="134">
        <v>18</v>
      </c>
      <c r="E24" s="134">
        <v>61</v>
      </c>
      <c r="F24" s="134"/>
      <c r="G24" s="134"/>
      <c r="H24" s="134">
        <v>79</v>
      </c>
      <c r="I24" s="134">
        <v>73</v>
      </c>
      <c r="J24" s="134">
        <v>56</v>
      </c>
      <c r="K24" s="134"/>
      <c r="L24" s="134">
        <v>15</v>
      </c>
      <c r="M24" s="134"/>
      <c r="N24" s="134"/>
      <c r="O24" s="134"/>
      <c r="P24" s="134">
        <v>2</v>
      </c>
      <c r="Q24" s="134">
        <v>6</v>
      </c>
      <c r="R24" s="134">
        <v>23</v>
      </c>
      <c r="S24" s="129">
        <f t="shared" si="2"/>
        <v>0.7671232876712328</v>
      </c>
      <c r="T24" s="67" t="s">
        <v>5</v>
      </c>
      <c r="U24" s="73" t="s">
        <v>55</v>
      </c>
      <c r="V24" s="119"/>
      <c r="W24" s="74">
        <f t="shared" si="3"/>
        <v>18</v>
      </c>
      <c r="X24" s="54">
        <v>0</v>
      </c>
      <c r="Y24" s="52">
        <v>0</v>
      </c>
    </row>
    <row r="25" spans="1:25" s="11" customFormat="1" ht="24.75" customHeight="1">
      <c r="A25" s="101" t="s">
        <v>6</v>
      </c>
      <c r="B25" s="133" t="s">
        <v>65</v>
      </c>
      <c r="C25" s="134">
        <v>168</v>
      </c>
      <c r="D25" s="134">
        <v>15</v>
      </c>
      <c r="E25" s="134">
        <v>153</v>
      </c>
      <c r="F25" s="134">
        <v>6</v>
      </c>
      <c r="G25" s="134"/>
      <c r="H25" s="134">
        <v>162</v>
      </c>
      <c r="I25" s="134">
        <v>146</v>
      </c>
      <c r="J25" s="134">
        <v>137</v>
      </c>
      <c r="K25" s="134"/>
      <c r="L25" s="134">
        <v>7</v>
      </c>
      <c r="M25" s="134"/>
      <c r="N25" s="134"/>
      <c r="O25" s="134"/>
      <c r="P25" s="134">
        <v>2</v>
      </c>
      <c r="Q25" s="134">
        <v>16</v>
      </c>
      <c r="R25" s="134">
        <v>25</v>
      </c>
      <c r="S25" s="129">
        <f t="shared" si="2"/>
        <v>0.9383561643835616</v>
      </c>
      <c r="T25" s="67" t="s">
        <v>6</v>
      </c>
      <c r="U25" s="73" t="s">
        <v>56</v>
      </c>
      <c r="V25" s="119"/>
      <c r="W25" s="74">
        <f t="shared" si="3"/>
        <v>15</v>
      </c>
      <c r="X25" s="54">
        <v>0</v>
      </c>
      <c r="Y25" s="52"/>
    </row>
    <row r="26" spans="1:25" s="11" customFormat="1" ht="24.75" customHeight="1">
      <c r="A26" s="101" t="s">
        <v>7</v>
      </c>
      <c r="B26" s="133" t="s">
        <v>66</v>
      </c>
      <c r="C26" s="134">
        <v>211</v>
      </c>
      <c r="D26" s="134">
        <v>36</v>
      </c>
      <c r="E26" s="134">
        <v>175</v>
      </c>
      <c r="F26" s="134">
        <v>4</v>
      </c>
      <c r="G26" s="134"/>
      <c r="H26" s="134">
        <v>207</v>
      </c>
      <c r="I26" s="134">
        <v>188</v>
      </c>
      <c r="J26" s="134">
        <v>157</v>
      </c>
      <c r="K26" s="134">
        <v>3</v>
      </c>
      <c r="L26" s="134">
        <v>25</v>
      </c>
      <c r="M26" s="134"/>
      <c r="N26" s="134">
        <v>0</v>
      </c>
      <c r="O26" s="134"/>
      <c r="P26" s="134">
        <v>3</v>
      </c>
      <c r="Q26" s="134">
        <v>19</v>
      </c>
      <c r="R26" s="134">
        <v>47</v>
      </c>
      <c r="S26" s="129">
        <f t="shared" si="2"/>
        <v>0.851063829787234</v>
      </c>
      <c r="T26" s="67" t="s">
        <v>7</v>
      </c>
      <c r="U26" s="73" t="s">
        <v>57</v>
      </c>
      <c r="V26" s="119"/>
      <c r="W26" s="74">
        <f t="shared" si="3"/>
        <v>36</v>
      </c>
      <c r="X26" s="54">
        <v>0</v>
      </c>
      <c r="Y26" s="52"/>
    </row>
    <row r="27" spans="1:25" s="11" customFormat="1" ht="24.75" customHeight="1">
      <c r="A27" s="101" t="s">
        <v>8</v>
      </c>
      <c r="B27" s="133" t="s">
        <v>157</v>
      </c>
      <c r="C27" s="134">
        <v>110</v>
      </c>
      <c r="D27" s="134">
        <v>5</v>
      </c>
      <c r="E27" s="134">
        <v>105</v>
      </c>
      <c r="F27" s="134">
        <v>3</v>
      </c>
      <c r="G27" s="134"/>
      <c r="H27" s="134">
        <v>107</v>
      </c>
      <c r="I27" s="134">
        <v>102</v>
      </c>
      <c r="J27" s="134">
        <v>84</v>
      </c>
      <c r="K27" s="134"/>
      <c r="L27" s="134">
        <v>13</v>
      </c>
      <c r="M27" s="134"/>
      <c r="N27" s="134"/>
      <c r="O27" s="134"/>
      <c r="P27" s="134">
        <v>5</v>
      </c>
      <c r="Q27" s="134">
        <v>5</v>
      </c>
      <c r="R27" s="134">
        <v>23</v>
      </c>
      <c r="S27" s="129">
        <f t="shared" si="2"/>
        <v>0.8235294117647058</v>
      </c>
      <c r="T27" s="67" t="s">
        <v>8</v>
      </c>
      <c r="U27" s="73" t="s">
        <v>58</v>
      </c>
      <c r="V27" s="119"/>
      <c r="W27" s="74">
        <f t="shared" si="3"/>
        <v>5</v>
      </c>
      <c r="X27" s="54">
        <v>0</v>
      </c>
      <c r="Y27" s="52"/>
    </row>
    <row r="28" spans="1:25" s="115" customFormat="1" ht="24.75" customHeight="1">
      <c r="A28" s="101" t="s">
        <v>19</v>
      </c>
      <c r="B28" s="133" t="s">
        <v>158</v>
      </c>
      <c r="C28" s="134">
        <v>74</v>
      </c>
      <c r="D28" s="134">
        <v>12</v>
      </c>
      <c r="E28" s="134">
        <v>62</v>
      </c>
      <c r="F28" s="134">
        <v>3</v>
      </c>
      <c r="G28" s="134"/>
      <c r="H28" s="134">
        <v>71</v>
      </c>
      <c r="I28" s="134">
        <v>61</v>
      </c>
      <c r="J28" s="134">
        <v>54</v>
      </c>
      <c r="K28" s="134">
        <v>1</v>
      </c>
      <c r="L28" s="134">
        <v>6</v>
      </c>
      <c r="M28" s="134"/>
      <c r="N28" s="134"/>
      <c r="O28" s="134"/>
      <c r="P28" s="134">
        <v>0</v>
      </c>
      <c r="Q28" s="134">
        <v>10</v>
      </c>
      <c r="R28" s="134">
        <v>16</v>
      </c>
      <c r="S28" s="129">
        <f t="shared" si="2"/>
        <v>0.9016393442622951</v>
      </c>
      <c r="T28" s="67" t="s">
        <v>1</v>
      </c>
      <c r="U28" s="72" t="s">
        <v>135</v>
      </c>
      <c r="V28" s="119"/>
      <c r="W28" s="74">
        <f t="shared" si="3"/>
        <v>12</v>
      </c>
      <c r="X28" s="54">
        <f>+C28-F28-G28-H28</f>
        <v>0</v>
      </c>
      <c r="Y28" s="52">
        <f>C28-F28-G28-H28</f>
        <v>0</v>
      </c>
    </row>
    <row r="29" spans="1:25" s="5" customFormat="1" ht="24.75" customHeight="1">
      <c r="A29" s="100" t="s">
        <v>3</v>
      </c>
      <c r="B29" s="130" t="s">
        <v>174</v>
      </c>
      <c r="C29" s="126">
        <f>SUM(C30:C33)</f>
        <v>843</v>
      </c>
      <c r="D29" s="126">
        <f aca="true" t="shared" si="5" ref="D29:R29">SUM(D30:D33)</f>
        <v>163</v>
      </c>
      <c r="E29" s="126">
        <f t="shared" si="5"/>
        <v>680</v>
      </c>
      <c r="F29" s="126">
        <f t="shared" si="5"/>
        <v>23</v>
      </c>
      <c r="G29" s="126">
        <f t="shared" si="5"/>
        <v>0</v>
      </c>
      <c r="H29" s="126">
        <f t="shared" si="5"/>
        <v>820</v>
      </c>
      <c r="I29" s="126">
        <f t="shared" si="5"/>
        <v>743</v>
      </c>
      <c r="J29" s="126">
        <f t="shared" si="5"/>
        <v>607</v>
      </c>
      <c r="K29" s="126">
        <f>SUM(K30:K33)</f>
        <v>8</v>
      </c>
      <c r="L29" s="126">
        <f t="shared" si="5"/>
        <v>127</v>
      </c>
      <c r="M29" s="126">
        <f t="shared" si="5"/>
        <v>1</v>
      </c>
      <c r="N29" s="126">
        <f t="shared" si="5"/>
        <v>0</v>
      </c>
      <c r="O29" s="126">
        <f t="shared" si="5"/>
        <v>0</v>
      </c>
      <c r="P29" s="126">
        <f t="shared" si="5"/>
        <v>0</v>
      </c>
      <c r="Q29" s="126">
        <f t="shared" si="5"/>
        <v>77</v>
      </c>
      <c r="R29" s="126">
        <f t="shared" si="5"/>
        <v>205</v>
      </c>
      <c r="S29" s="127">
        <f t="shared" si="2"/>
        <v>0.8277254374158816</v>
      </c>
      <c r="T29" s="67" t="s">
        <v>5</v>
      </c>
      <c r="U29" s="73" t="s">
        <v>59</v>
      </c>
      <c r="V29" s="119">
        <v>163</v>
      </c>
      <c r="W29" s="74">
        <f t="shared" si="3"/>
        <v>0</v>
      </c>
      <c r="X29" s="54">
        <v>0</v>
      </c>
      <c r="Y29" s="52"/>
    </row>
    <row r="30" spans="1:25" s="11" customFormat="1" ht="24.75" customHeight="1">
      <c r="A30" s="101" t="s">
        <v>5</v>
      </c>
      <c r="B30" s="133" t="s">
        <v>89</v>
      </c>
      <c r="C30" s="134">
        <v>133</v>
      </c>
      <c r="D30" s="134">
        <v>1</v>
      </c>
      <c r="E30" s="134">
        <v>132</v>
      </c>
      <c r="F30" s="134">
        <v>4</v>
      </c>
      <c r="G30" s="134">
        <v>0</v>
      </c>
      <c r="H30" s="134">
        <v>129</v>
      </c>
      <c r="I30" s="134">
        <v>129</v>
      </c>
      <c r="J30" s="134">
        <v>123</v>
      </c>
      <c r="K30" s="134">
        <v>1</v>
      </c>
      <c r="L30" s="134">
        <v>5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5</v>
      </c>
      <c r="S30" s="135">
        <v>96.12403100775194</v>
      </c>
      <c r="T30" s="67" t="s">
        <v>6</v>
      </c>
      <c r="U30" s="73" t="s">
        <v>85</v>
      </c>
      <c r="V30" s="119"/>
      <c r="W30" s="74">
        <f t="shared" si="3"/>
        <v>1</v>
      </c>
      <c r="X30" s="54">
        <v>0</v>
      </c>
      <c r="Y30" s="52"/>
    </row>
    <row r="31" spans="1:25" s="11" customFormat="1" ht="24.75" customHeight="1">
      <c r="A31" s="101" t="s">
        <v>6</v>
      </c>
      <c r="B31" s="133" t="s">
        <v>90</v>
      </c>
      <c r="C31" s="134">
        <v>234</v>
      </c>
      <c r="D31" s="134">
        <v>45</v>
      </c>
      <c r="E31" s="134">
        <v>189</v>
      </c>
      <c r="F31" s="134">
        <v>9</v>
      </c>
      <c r="G31" s="134">
        <v>0</v>
      </c>
      <c r="H31" s="134">
        <v>225</v>
      </c>
      <c r="I31" s="134">
        <v>200</v>
      </c>
      <c r="J31" s="134">
        <v>162</v>
      </c>
      <c r="K31" s="134">
        <v>2</v>
      </c>
      <c r="L31" s="134">
        <v>36</v>
      </c>
      <c r="M31" s="134">
        <v>0</v>
      </c>
      <c r="N31" s="134">
        <v>0</v>
      </c>
      <c r="O31" s="134">
        <v>0</v>
      </c>
      <c r="P31" s="134">
        <v>0</v>
      </c>
      <c r="Q31" s="134">
        <v>25</v>
      </c>
      <c r="R31" s="134">
        <v>61</v>
      </c>
      <c r="S31" s="135">
        <v>82</v>
      </c>
      <c r="T31" s="67" t="s">
        <v>7</v>
      </c>
      <c r="U31" s="73" t="s">
        <v>61</v>
      </c>
      <c r="V31" s="119"/>
      <c r="W31" s="74">
        <f t="shared" si="3"/>
        <v>45</v>
      </c>
      <c r="X31" s="54">
        <v>0</v>
      </c>
      <c r="Y31" s="52"/>
    </row>
    <row r="32" spans="1:25" s="11" customFormat="1" ht="24.75" customHeight="1">
      <c r="A32" s="101" t="s">
        <v>7</v>
      </c>
      <c r="B32" s="133" t="s">
        <v>91</v>
      </c>
      <c r="C32" s="134">
        <v>249</v>
      </c>
      <c r="D32" s="134">
        <v>58</v>
      </c>
      <c r="E32" s="134">
        <v>191</v>
      </c>
      <c r="F32" s="134">
        <v>3</v>
      </c>
      <c r="G32" s="134">
        <v>0</v>
      </c>
      <c r="H32" s="134">
        <v>246</v>
      </c>
      <c r="I32" s="134">
        <v>218</v>
      </c>
      <c r="J32" s="134">
        <v>167</v>
      </c>
      <c r="K32" s="134">
        <v>2</v>
      </c>
      <c r="L32" s="134">
        <v>48</v>
      </c>
      <c r="M32" s="134">
        <v>1</v>
      </c>
      <c r="N32" s="134">
        <v>0</v>
      </c>
      <c r="O32" s="134">
        <v>0</v>
      </c>
      <c r="P32" s="134">
        <v>0</v>
      </c>
      <c r="Q32" s="134">
        <v>28</v>
      </c>
      <c r="R32" s="134">
        <v>77</v>
      </c>
      <c r="S32" s="135">
        <v>77.5229357798165</v>
      </c>
      <c r="T32" s="67"/>
      <c r="U32" s="73" t="s">
        <v>62</v>
      </c>
      <c r="V32" s="119"/>
      <c r="W32" s="74">
        <f t="shared" si="3"/>
        <v>58</v>
      </c>
      <c r="X32" s="54">
        <v>0</v>
      </c>
      <c r="Y32" s="52"/>
    </row>
    <row r="33" spans="1:25" s="11" customFormat="1" ht="24.75" customHeight="1">
      <c r="A33" s="101" t="s">
        <v>8</v>
      </c>
      <c r="B33" s="133" t="s">
        <v>92</v>
      </c>
      <c r="C33" s="134">
        <v>227</v>
      </c>
      <c r="D33" s="134">
        <v>59</v>
      </c>
      <c r="E33" s="134">
        <v>168</v>
      </c>
      <c r="F33" s="134">
        <v>7</v>
      </c>
      <c r="G33" s="134">
        <v>0</v>
      </c>
      <c r="H33" s="134">
        <v>220</v>
      </c>
      <c r="I33" s="134">
        <v>196</v>
      </c>
      <c r="J33" s="134">
        <v>155</v>
      </c>
      <c r="K33" s="134">
        <v>3</v>
      </c>
      <c r="L33" s="134">
        <v>38</v>
      </c>
      <c r="M33" s="134">
        <v>0</v>
      </c>
      <c r="N33" s="134">
        <v>0</v>
      </c>
      <c r="O33" s="134">
        <v>0</v>
      </c>
      <c r="P33" s="134">
        <v>0</v>
      </c>
      <c r="Q33" s="134">
        <v>24</v>
      </c>
      <c r="R33" s="134">
        <v>62</v>
      </c>
      <c r="S33" s="135">
        <v>80.61224489795919</v>
      </c>
      <c r="T33" s="67" t="s">
        <v>8</v>
      </c>
      <c r="U33" s="73" t="s">
        <v>105</v>
      </c>
      <c r="V33" s="119"/>
      <c r="W33" s="74">
        <f t="shared" si="3"/>
        <v>59</v>
      </c>
      <c r="X33" s="54"/>
      <c r="Y33" s="52"/>
    </row>
    <row r="34" spans="1:25" s="11" customFormat="1" ht="24.75" customHeight="1">
      <c r="A34" s="100" t="s">
        <v>10</v>
      </c>
      <c r="B34" s="130" t="s">
        <v>175</v>
      </c>
      <c r="C34" s="126">
        <f>SUM(C35:C40)</f>
        <v>1329</v>
      </c>
      <c r="D34" s="126">
        <f aca="true" t="shared" si="6" ref="D34:Q34">SUM(D35:D40)</f>
        <v>358</v>
      </c>
      <c r="E34" s="126">
        <f t="shared" si="6"/>
        <v>971</v>
      </c>
      <c r="F34" s="126">
        <f t="shared" si="6"/>
        <v>20</v>
      </c>
      <c r="G34" s="126">
        <f t="shared" si="6"/>
        <v>0</v>
      </c>
      <c r="H34" s="126">
        <f t="shared" si="6"/>
        <v>1309</v>
      </c>
      <c r="I34" s="126">
        <f t="shared" si="6"/>
        <v>1099</v>
      </c>
      <c r="J34" s="126">
        <f t="shared" si="6"/>
        <v>885</v>
      </c>
      <c r="K34" s="126">
        <f t="shared" si="6"/>
        <v>7</v>
      </c>
      <c r="L34" s="126">
        <f t="shared" si="6"/>
        <v>197</v>
      </c>
      <c r="M34" s="126">
        <f t="shared" si="6"/>
        <v>0</v>
      </c>
      <c r="N34" s="126">
        <f t="shared" si="6"/>
        <v>0</v>
      </c>
      <c r="O34" s="126">
        <f t="shared" si="6"/>
        <v>0</v>
      </c>
      <c r="P34" s="126">
        <f t="shared" si="6"/>
        <v>10</v>
      </c>
      <c r="Q34" s="126">
        <f t="shared" si="6"/>
        <v>210</v>
      </c>
      <c r="R34" s="126">
        <f>SUM(R35:R40)</f>
        <v>417</v>
      </c>
      <c r="S34" s="127">
        <f t="shared" si="2"/>
        <v>0.8116469517743403</v>
      </c>
      <c r="T34" s="67"/>
      <c r="U34" s="73"/>
      <c r="V34" s="119">
        <v>358</v>
      </c>
      <c r="W34" s="74"/>
      <c r="X34" s="54"/>
      <c r="Y34" s="52"/>
    </row>
    <row r="35" spans="1:25" s="12" customFormat="1" ht="24.75" customHeight="1">
      <c r="A35" s="101" t="s">
        <v>5</v>
      </c>
      <c r="B35" s="133" t="s">
        <v>80</v>
      </c>
      <c r="C35" s="134">
        <v>40</v>
      </c>
      <c r="D35" s="134">
        <v>2</v>
      </c>
      <c r="E35" s="134">
        <v>38</v>
      </c>
      <c r="F35" s="134"/>
      <c r="G35" s="134"/>
      <c r="H35" s="134">
        <v>40</v>
      </c>
      <c r="I35" s="134">
        <v>39</v>
      </c>
      <c r="J35" s="134">
        <v>37</v>
      </c>
      <c r="K35" s="134"/>
      <c r="L35" s="134">
        <v>2</v>
      </c>
      <c r="M35" s="134"/>
      <c r="N35" s="134"/>
      <c r="O35" s="134"/>
      <c r="P35" s="134"/>
      <c r="Q35" s="134">
        <v>1</v>
      </c>
      <c r="R35" s="134">
        <v>3</v>
      </c>
      <c r="S35" s="127">
        <f t="shared" si="2"/>
        <v>0.9487179487179487</v>
      </c>
      <c r="T35" s="67" t="s">
        <v>19</v>
      </c>
      <c r="U35" s="73" t="s">
        <v>63</v>
      </c>
      <c r="V35" s="119"/>
      <c r="W35" s="74">
        <f t="shared" si="3"/>
        <v>2</v>
      </c>
      <c r="X35" s="54">
        <v>0</v>
      </c>
      <c r="Y35" s="52"/>
    </row>
    <row r="36" spans="1:25" s="115" customFormat="1" ht="24.75" customHeight="1">
      <c r="A36" s="101" t="s">
        <v>6</v>
      </c>
      <c r="B36" s="133" t="s">
        <v>61</v>
      </c>
      <c r="C36" s="134">
        <v>232</v>
      </c>
      <c r="D36" s="134">
        <v>46</v>
      </c>
      <c r="E36" s="134">
        <v>186</v>
      </c>
      <c r="F36" s="134">
        <v>8</v>
      </c>
      <c r="G36" s="134"/>
      <c r="H36" s="134">
        <v>224</v>
      </c>
      <c r="I36" s="134">
        <v>193</v>
      </c>
      <c r="J36" s="134">
        <v>174</v>
      </c>
      <c r="K36" s="134">
        <v>1</v>
      </c>
      <c r="L36" s="134">
        <v>17</v>
      </c>
      <c r="M36" s="134"/>
      <c r="N36" s="134"/>
      <c r="O36" s="134"/>
      <c r="P36" s="134">
        <v>1</v>
      </c>
      <c r="Q36" s="134">
        <v>31</v>
      </c>
      <c r="R36" s="134">
        <v>49</v>
      </c>
      <c r="S36" s="127">
        <f t="shared" si="2"/>
        <v>0.9067357512953368</v>
      </c>
      <c r="T36" s="67" t="s">
        <v>3</v>
      </c>
      <c r="U36" s="72" t="s">
        <v>136</v>
      </c>
      <c r="V36" s="119"/>
      <c r="W36" s="74">
        <f t="shared" si="3"/>
        <v>46</v>
      </c>
      <c r="X36" s="54">
        <f>+C36-F36-G36-H36</f>
        <v>0</v>
      </c>
      <c r="Y36" s="52">
        <f aca="true" t="shared" si="7" ref="Y36:Y45">C36-F36-G36-H36</f>
        <v>0</v>
      </c>
    </row>
    <row r="37" spans="1:25" s="5" customFormat="1" ht="24.75" customHeight="1">
      <c r="A37" s="101" t="s">
        <v>7</v>
      </c>
      <c r="B37" s="133" t="s">
        <v>82</v>
      </c>
      <c r="C37" s="134">
        <v>275</v>
      </c>
      <c r="D37" s="134">
        <v>75</v>
      </c>
      <c r="E37" s="134">
        <v>200</v>
      </c>
      <c r="F37" s="134"/>
      <c r="G37" s="134"/>
      <c r="H37" s="134">
        <v>275</v>
      </c>
      <c r="I37" s="134">
        <v>229</v>
      </c>
      <c r="J37" s="134">
        <v>202</v>
      </c>
      <c r="K37" s="134"/>
      <c r="L37" s="134">
        <v>19</v>
      </c>
      <c r="M37" s="134"/>
      <c r="N37" s="134"/>
      <c r="O37" s="134"/>
      <c r="P37" s="134">
        <v>8</v>
      </c>
      <c r="Q37" s="134">
        <v>46</v>
      </c>
      <c r="R37" s="134">
        <v>73</v>
      </c>
      <c r="S37" s="127">
        <f t="shared" si="2"/>
        <v>0.8820960698689956</v>
      </c>
      <c r="T37" s="67" t="s">
        <v>5</v>
      </c>
      <c r="U37" s="73" t="s">
        <v>137</v>
      </c>
      <c r="V37" s="119"/>
      <c r="W37" s="74">
        <f t="shared" si="3"/>
        <v>75</v>
      </c>
      <c r="X37" s="55"/>
      <c r="Y37" s="56"/>
    </row>
    <row r="38" spans="1:25" s="11" customFormat="1" ht="24.75" customHeight="1">
      <c r="A38" s="101" t="s">
        <v>8</v>
      </c>
      <c r="B38" s="133" t="s">
        <v>83</v>
      </c>
      <c r="C38" s="134">
        <v>296</v>
      </c>
      <c r="D38" s="134">
        <v>83</v>
      </c>
      <c r="E38" s="134">
        <v>213</v>
      </c>
      <c r="F38" s="134">
        <v>5</v>
      </c>
      <c r="G38" s="134"/>
      <c r="H38" s="134">
        <v>291</v>
      </c>
      <c r="I38" s="134">
        <v>228</v>
      </c>
      <c r="J38" s="134">
        <v>186</v>
      </c>
      <c r="K38" s="134">
        <v>1</v>
      </c>
      <c r="L38" s="134">
        <v>41</v>
      </c>
      <c r="M38" s="134"/>
      <c r="N38" s="134"/>
      <c r="O38" s="134"/>
      <c r="P38" s="134"/>
      <c r="Q38" s="134">
        <v>63</v>
      </c>
      <c r="R38" s="134">
        <v>104</v>
      </c>
      <c r="S38" s="127">
        <f t="shared" si="2"/>
        <v>0.8201754385964912</v>
      </c>
      <c r="T38" s="67" t="s">
        <v>6</v>
      </c>
      <c r="U38" s="73" t="s">
        <v>138</v>
      </c>
      <c r="V38" s="119"/>
      <c r="W38" s="74">
        <f t="shared" si="3"/>
        <v>83</v>
      </c>
      <c r="X38" s="55"/>
      <c r="Y38" s="56"/>
    </row>
    <row r="39" spans="1:25" s="11" customFormat="1" ht="24.75" customHeight="1">
      <c r="A39" s="101" t="s">
        <v>19</v>
      </c>
      <c r="B39" s="133" t="s">
        <v>161</v>
      </c>
      <c r="C39" s="134">
        <v>161</v>
      </c>
      <c r="D39" s="134">
        <v>34</v>
      </c>
      <c r="E39" s="134">
        <v>127</v>
      </c>
      <c r="F39" s="134">
        <v>3</v>
      </c>
      <c r="G39" s="134"/>
      <c r="H39" s="134">
        <v>158</v>
      </c>
      <c r="I39" s="134">
        <v>138</v>
      </c>
      <c r="J39" s="134">
        <v>110</v>
      </c>
      <c r="K39" s="134">
        <v>5</v>
      </c>
      <c r="L39" s="134">
        <v>22</v>
      </c>
      <c r="M39" s="134"/>
      <c r="N39" s="134"/>
      <c r="O39" s="134"/>
      <c r="P39" s="134">
        <v>1</v>
      </c>
      <c r="Q39" s="134">
        <v>20</v>
      </c>
      <c r="R39" s="134">
        <v>43</v>
      </c>
      <c r="S39" s="127">
        <f t="shared" si="2"/>
        <v>0.8333333333333334</v>
      </c>
      <c r="T39" s="67"/>
      <c r="U39" s="73"/>
      <c r="V39" s="119"/>
      <c r="W39" s="74"/>
      <c r="X39" s="55"/>
      <c r="Y39" s="56"/>
    </row>
    <row r="40" spans="1:25" s="11" customFormat="1" ht="24.75" customHeight="1">
      <c r="A40" s="101" t="s">
        <v>20</v>
      </c>
      <c r="B40" s="133" t="s">
        <v>84</v>
      </c>
      <c r="C40" s="134">
        <v>325</v>
      </c>
      <c r="D40" s="134">
        <v>118</v>
      </c>
      <c r="E40" s="134">
        <v>207</v>
      </c>
      <c r="F40" s="134">
        <v>4</v>
      </c>
      <c r="G40" s="134"/>
      <c r="H40" s="134">
        <v>321</v>
      </c>
      <c r="I40" s="134">
        <v>272</v>
      </c>
      <c r="J40" s="134">
        <v>176</v>
      </c>
      <c r="K40" s="134"/>
      <c r="L40" s="134">
        <v>96</v>
      </c>
      <c r="M40" s="134"/>
      <c r="N40" s="134"/>
      <c r="O40" s="134"/>
      <c r="P40" s="134"/>
      <c r="Q40" s="134">
        <v>49</v>
      </c>
      <c r="R40" s="134">
        <v>145</v>
      </c>
      <c r="S40" s="127">
        <f t="shared" si="2"/>
        <v>0.6470588235294118</v>
      </c>
      <c r="T40" s="67" t="s">
        <v>7</v>
      </c>
      <c r="U40" s="73" t="s">
        <v>139</v>
      </c>
      <c r="V40" s="119"/>
      <c r="W40" s="74">
        <f t="shared" si="3"/>
        <v>118</v>
      </c>
      <c r="X40" s="55"/>
      <c r="Y40" s="56"/>
    </row>
    <row r="41" spans="1:25" s="115" customFormat="1" ht="24.75" customHeight="1">
      <c r="A41" s="100" t="s">
        <v>46</v>
      </c>
      <c r="B41" s="130" t="s">
        <v>176</v>
      </c>
      <c r="C41" s="126">
        <f>SUM(C42:C46)</f>
        <v>924</v>
      </c>
      <c r="D41" s="126">
        <f aca="true" t="shared" si="8" ref="D41:R41">SUM(D42:D46)</f>
        <v>302</v>
      </c>
      <c r="E41" s="126">
        <f t="shared" si="8"/>
        <v>622</v>
      </c>
      <c r="F41" s="126">
        <f t="shared" si="8"/>
        <v>23</v>
      </c>
      <c r="G41" s="126">
        <f t="shared" si="8"/>
        <v>0</v>
      </c>
      <c r="H41" s="126">
        <f t="shared" si="8"/>
        <v>901</v>
      </c>
      <c r="I41" s="126">
        <f t="shared" si="8"/>
        <v>745</v>
      </c>
      <c r="J41" s="126">
        <f t="shared" si="8"/>
        <v>591</v>
      </c>
      <c r="K41" s="126">
        <f t="shared" si="8"/>
        <v>10</v>
      </c>
      <c r="L41" s="126">
        <f t="shared" si="8"/>
        <v>144</v>
      </c>
      <c r="M41" s="126">
        <f t="shared" si="8"/>
        <v>0</v>
      </c>
      <c r="N41" s="126">
        <f t="shared" si="8"/>
        <v>0</v>
      </c>
      <c r="O41" s="126">
        <f t="shared" si="8"/>
        <v>0</v>
      </c>
      <c r="P41" s="126">
        <f t="shared" si="8"/>
        <v>0</v>
      </c>
      <c r="Q41" s="126">
        <f t="shared" si="8"/>
        <v>156</v>
      </c>
      <c r="R41" s="126">
        <f t="shared" si="8"/>
        <v>300</v>
      </c>
      <c r="S41" s="127">
        <f t="shared" si="2"/>
        <v>0.8067114093959732</v>
      </c>
      <c r="T41" s="67" t="s">
        <v>10</v>
      </c>
      <c r="U41" s="72" t="s">
        <v>140</v>
      </c>
      <c r="V41" s="119">
        <v>302</v>
      </c>
      <c r="W41" s="74">
        <f t="shared" si="3"/>
        <v>0</v>
      </c>
      <c r="X41" s="54">
        <f>+C41-F41-G41-H41</f>
        <v>0</v>
      </c>
      <c r="Y41" s="52">
        <f t="shared" si="7"/>
        <v>0</v>
      </c>
    </row>
    <row r="42" spans="1:25" s="5" customFormat="1" ht="24.75" customHeight="1">
      <c r="A42" s="101" t="s">
        <v>5</v>
      </c>
      <c r="B42" s="133" t="s">
        <v>194</v>
      </c>
      <c r="C42" s="134">
        <v>97</v>
      </c>
      <c r="D42" s="134">
        <v>31</v>
      </c>
      <c r="E42" s="134">
        <v>66</v>
      </c>
      <c r="F42" s="134">
        <v>0</v>
      </c>
      <c r="G42" s="134">
        <v>0</v>
      </c>
      <c r="H42" s="134">
        <v>97</v>
      </c>
      <c r="I42" s="134">
        <v>80</v>
      </c>
      <c r="J42" s="134">
        <v>64</v>
      </c>
      <c r="K42" s="134">
        <v>3</v>
      </c>
      <c r="L42" s="134">
        <v>13</v>
      </c>
      <c r="M42" s="134">
        <v>0</v>
      </c>
      <c r="N42" s="134">
        <v>0</v>
      </c>
      <c r="O42" s="134">
        <v>0</v>
      </c>
      <c r="P42" s="134">
        <v>0</v>
      </c>
      <c r="Q42" s="134">
        <v>17</v>
      </c>
      <c r="R42" s="134">
        <v>30</v>
      </c>
      <c r="S42" s="127">
        <f t="shared" si="2"/>
        <v>0.8375</v>
      </c>
      <c r="T42" s="67" t="s">
        <v>5</v>
      </c>
      <c r="U42" s="73" t="s">
        <v>141</v>
      </c>
      <c r="V42" s="119"/>
      <c r="W42" s="74">
        <f t="shared" si="3"/>
        <v>31</v>
      </c>
      <c r="X42" s="55"/>
      <c r="Y42" s="52">
        <f t="shared" si="7"/>
        <v>0</v>
      </c>
    </row>
    <row r="43" spans="1:25" s="11" customFormat="1" ht="24.75" customHeight="1">
      <c r="A43" s="101" t="s">
        <v>6</v>
      </c>
      <c r="B43" s="133" t="s">
        <v>195</v>
      </c>
      <c r="C43" s="134">
        <v>193</v>
      </c>
      <c r="D43" s="134">
        <v>72</v>
      </c>
      <c r="E43" s="134">
        <v>121</v>
      </c>
      <c r="F43" s="134">
        <v>0</v>
      </c>
      <c r="G43" s="134">
        <v>0</v>
      </c>
      <c r="H43" s="134">
        <v>193</v>
      </c>
      <c r="I43" s="134">
        <v>154</v>
      </c>
      <c r="J43" s="134">
        <v>125</v>
      </c>
      <c r="K43" s="134">
        <v>1</v>
      </c>
      <c r="L43" s="134">
        <v>28</v>
      </c>
      <c r="M43" s="134">
        <v>0</v>
      </c>
      <c r="N43" s="134">
        <v>0</v>
      </c>
      <c r="O43" s="134">
        <v>0</v>
      </c>
      <c r="P43" s="134">
        <v>0</v>
      </c>
      <c r="Q43" s="134">
        <v>39</v>
      </c>
      <c r="R43" s="134">
        <v>67</v>
      </c>
      <c r="S43" s="127">
        <f t="shared" si="2"/>
        <v>0.8181818181818182</v>
      </c>
      <c r="T43" s="67" t="s">
        <v>6</v>
      </c>
      <c r="U43" s="73" t="s">
        <v>142</v>
      </c>
      <c r="V43" s="119"/>
      <c r="W43" s="74">
        <f t="shared" si="3"/>
        <v>72</v>
      </c>
      <c r="X43" s="55"/>
      <c r="Y43" s="52">
        <f t="shared" si="7"/>
        <v>0</v>
      </c>
    </row>
    <row r="44" spans="1:25" s="11" customFormat="1" ht="24.75" customHeight="1">
      <c r="A44" s="101" t="s">
        <v>7</v>
      </c>
      <c r="B44" s="133" t="s">
        <v>196</v>
      </c>
      <c r="C44" s="134">
        <v>199</v>
      </c>
      <c r="D44" s="134">
        <v>72</v>
      </c>
      <c r="E44" s="134">
        <v>127</v>
      </c>
      <c r="F44" s="134">
        <v>0</v>
      </c>
      <c r="G44" s="134">
        <v>0</v>
      </c>
      <c r="H44" s="134">
        <v>199</v>
      </c>
      <c r="I44" s="134">
        <v>155</v>
      </c>
      <c r="J44" s="134">
        <v>125</v>
      </c>
      <c r="K44" s="134">
        <v>1</v>
      </c>
      <c r="L44" s="134">
        <v>29</v>
      </c>
      <c r="M44" s="134">
        <v>0</v>
      </c>
      <c r="N44" s="134">
        <v>0</v>
      </c>
      <c r="O44" s="134">
        <v>0</v>
      </c>
      <c r="P44" s="134">
        <v>0</v>
      </c>
      <c r="Q44" s="134">
        <v>44</v>
      </c>
      <c r="R44" s="134">
        <v>73</v>
      </c>
      <c r="S44" s="127">
        <f t="shared" si="2"/>
        <v>0.8129032258064516</v>
      </c>
      <c r="T44" s="67" t="s">
        <v>7</v>
      </c>
      <c r="U44" s="73" t="s">
        <v>143</v>
      </c>
      <c r="V44" s="119"/>
      <c r="W44" s="74">
        <f t="shared" si="3"/>
        <v>72</v>
      </c>
      <c r="X44" s="55"/>
      <c r="Y44" s="52"/>
    </row>
    <row r="45" spans="1:25" s="11" customFormat="1" ht="24.75" customHeight="1">
      <c r="A45" s="101" t="s">
        <v>8</v>
      </c>
      <c r="B45" s="133" t="s">
        <v>197</v>
      </c>
      <c r="C45" s="134">
        <v>202</v>
      </c>
      <c r="D45" s="134">
        <v>73</v>
      </c>
      <c r="E45" s="134">
        <v>129</v>
      </c>
      <c r="F45" s="134">
        <v>19</v>
      </c>
      <c r="G45" s="134">
        <v>0</v>
      </c>
      <c r="H45" s="134">
        <v>183</v>
      </c>
      <c r="I45" s="134">
        <v>160</v>
      </c>
      <c r="J45" s="134">
        <v>127</v>
      </c>
      <c r="K45" s="134">
        <v>3</v>
      </c>
      <c r="L45" s="134">
        <v>30</v>
      </c>
      <c r="M45" s="134">
        <v>0</v>
      </c>
      <c r="N45" s="134">
        <v>0</v>
      </c>
      <c r="O45" s="134">
        <v>0</v>
      </c>
      <c r="P45" s="134">
        <v>0</v>
      </c>
      <c r="Q45" s="134">
        <v>23</v>
      </c>
      <c r="R45" s="134">
        <v>53</v>
      </c>
      <c r="S45" s="127">
        <f t="shared" si="2"/>
        <v>0.8125</v>
      </c>
      <c r="T45" s="67" t="s">
        <v>8</v>
      </c>
      <c r="U45" s="73" t="s">
        <v>144</v>
      </c>
      <c r="V45" s="119"/>
      <c r="W45" s="74">
        <f t="shared" si="3"/>
        <v>73</v>
      </c>
      <c r="X45" s="55"/>
      <c r="Y45" s="52">
        <f t="shared" si="7"/>
        <v>0</v>
      </c>
    </row>
    <row r="46" spans="1:25" s="115" customFormat="1" ht="24.75" customHeight="1">
      <c r="A46" s="101" t="s">
        <v>19</v>
      </c>
      <c r="B46" s="133" t="s">
        <v>198</v>
      </c>
      <c r="C46" s="134">
        <v>233</v>
      </c>
      <c r="D46" s="134">
        <v>54</v>
      </c>
      <c r="E46" s="134">
        <v>179</v>
      </c>
      <c r="F46" s="134">
        <v>4</v>
      </c>
      <c r="G46" s="134">
        <v>0</v>
      </c>
      <c r="H46" s="134">
        <v>229</v>
      </c>
      <c r="I46" s="134">
        <v>196</v>
      </c>
      <c r="J46" s="134">
        <v>150</v>
      </c>
      <c r="K46" s="134">
        <v>2</v>
      </c>
      <c r="L46" s="134">
        <v>44</v>
      </c>
      <c r="M46" s="134">
        <v>0</v>
      </c>
      <c r="N46" s="134">
        <v>0</v>
      </c>
      <c r="O46" s="134">
        <v>0</v>
      </c>
      <c r="P46" s="134">
        <v>0</v>
      </c>
      <c r="Q46" s="134">
        <v>33</v>
      </c>
      <c r="R46" s="134">
        <v>77</v>
      </c>
      <c r="S46" s="127">
        <f t="shared" si="2"/>
        <v>0.7755102040816326</v>
      </c>
      <c r="T46" s="67" t="s">
        <v>46</v>
      </c>
      <c r="U46" s="72" t="s">
        <v>145</v>
      </c>
      <c r="V46" s="119"/>
      <c r="W46" s="74">
        <f t="shared" si="3"/>
        <v>54</v>
      </c>
      <c r="X46" s="54">
        <f>+C46-F46-G46-H46</f>
        <v>0</v>
      </c>
      <c r="Y46" s="52">
        <f>C46-F46-G46-H46</f>
        <v>0</v>
      </c>
    </row>
    <row r="47" spans="1:25" s="5" customFormat="1" ht="24.75" customHeight="1">
      <c r="A47" s="100" t="s">
        <v>47</v>
      </c>
      <c r="B47" s="130" t="s">
        <v>177</v>
      </c>
      <c r="C47" s="126">
        <f>SUM(C48:C55)</f>
        <v>1753</v>
      </c>
      <c r="D47" s="126">
        <f aca="true" t="shared" si="9" ref="D47:R47">SUM(D48:D55)</f>
        <v>575</v>
      </c>
      <c r="E47" s="126">
        <f t="shared" si="9"/>
        <v>1178</v>
      </c>
      <c r="F47" s="126">
        <f t="shared" si="9"/>
        <v>28</v>
      </c>
      <c r="G47" s="126">
        <f t="shared" si="9"/>
        <v>0</v>
      </c>
      <c r="H47" s="126">
        <f t="shared" si="9"/>
        <v>1725</v>
      </c>
      <c r="I47" s="126">
        <f t="shared" si="9"/>
        <v>1345</v>
      </c>
      <c r="J47" s="126">
        <f t="shared" si="9"/>
        <v>1044</v>
      </c>
      <c r="K47" s="126">
        <f t="shared" si="9"/>
        <v>13</v>
      </c>
      <c r="L47" s="126">
        <f t="shared" si="9"/>
        <v>285</v>
      </c>
      <c r="M47" s="126">
        <f t="shared" si="9"/>
        <v>1</v>
      </c>
      <c r="N47" s="126">
        <f t="shared" si="9"/>
        <v>1</v>
      </c>
      <c r="O47" s="126">
        <f t="shared" si="9"/>
        <v>0</v>
      </c>
      <c r="P47" s="126">
        <f t="shared" si="9"/>
        <v>1</v>
      </c>
      <c r="Q47" s="126">
        <f t="shared" si="9"/>
        <v>380</v>
      </c>
      <c r="R47" s="126">
        <f t="shared" si="9"/>
        <v>668</v>
      </c>
      <c r="S47" s="127">
        <f t="shared" si="2"/>
        <v>0.7858736059479554</v>
      </c>
      <c r="T47" s="67" t="s">
        <v>5</v>
      </c>
      <c r="U47" s="73" t="s">
        <v>64</v>
      </c>
      <c r="V47" s="119">
        <v>575</v>
      </c>
      <c r="W47" s="74">
        <f t="shared" si="3"/>
        <v>0</v>
      </c>
      <c r="X47" s="54">
        <v>0</v>
      </c>
      <c r="Y47" s="52"/>
    </row>
    <row r="48" spans="1:25" s="11" customFormat="1" ht="24.75" customHeight="1">
      <c r="A48" s="101" t="s">
        <v>5</v>
      </c>
      <c r="B48" s="133" t="s">
        <v>67</v>
      </c>
      <c r="C48" s="134">
        <v>73</v>
      </c>
      <c r="D48" s="134">
        <v>13</v>
      </c>
      <c r="E48" s="134">
        <v>60</v>
      </c>
      <c r="F48" s="134">
        <v>0</v>
      </c>
      <c r="G48" s="134">
        <v>0</v>
      </c>
      <c r="H48" s="134">
        <v>73</v>
      </c>
      <c r="I48" s="134">
        <v>54</v>
      </c>
      <c r="J48" s="134">
        <v>52</v>
      </c>
      <c r="K48" s="134">
        <v>0</v>
      </c>
      <c r="L48" s="134">
        <v>2</v>
      </c>
      <c r="M48" s="134">
        <v>0</v>
      </c>
      <c r="N48" s="134">
        <v>0</v>
      </c>
      <c r="O48" s="134">
        <v>0</v>
      </c>
      <c r="P48" s="134">
        <v>0</v>
      </c>
      <c r="Q48" s="134">
        <v>19</v>
      </c>
      <c r="R48" s="134">
        <v>21</v>
      </c>
      <c r="S48" s="127">
        <f t="shared" si="2"/>
        <v>0.9629629629629629</v>
      </c>
      <c r="T48" s="67" t="s">
        <v>6</v>
      </c>
      <c r="U48" s="73" t="s">
        <v>65</v>
      </c>
      <c r="V48" s="119"/>
      <c r="W48" s="74">
        <f t="shared" si="3"/>
        <v>13</v>
      </c>
      <c r="X48" s="54">
        <v>0</v>
      </c>
      <c r="Y48" s="52"/>
    </row>
    <row r="49" spans="1:25" s="11" customFormat="1" ht="24.75" customHeight="1">
      <c r="A49" s="101" t="s">
        <v>6</v>
      </c>
      <c r="B49" s="133" t="s">
        <v>77</v>
      </c>
      <c r="C49" s="134">
        <v>257</v>
      </c>
      <c r="D49" s="134">
        <v>88</v>
      </c>
      <c r="E49" s="134">
        <v>169</v>
      </c>
      <c r="F49" s="134">
        <v>0</v>
      </c>
      <c r="G49" s="134">
        <v>0</v>
      </c>
      <c r="H49" s="134">
        <v>257</v>
      </c>
      <c r="I49" s="134">
        <v>209</v>
      </c>
      <c r="J49" s="134">
        <v>167</v>
      </c>
      <c r="K49" s="134">
        <v>3</v>
      </c>
      <c r="L49" s="134">
        <v>39</v>
      </c>
      <c r="M49" s="134">
        <v>0</v>
      </c>
      <c r="N49" s="134">
        <v>0</v>
      </c>
      <c r="O49" s="134">
        <v>0</v>
      </c>
      <c r="P49" s="134">
        <v>0</v>
      </c>
      <c r="Q49" s="134">
        <v>48</v>
      </c>
      <c r="R49" s="134">
        <v>87</v>
      </c>
      <c r="S49" s="127">
        <f t="shared" si="2"/>
        <v>0.8133971291866029</v>
      </c>
      <c r="T49" s="67"/>
      <c r="U49" s="73"/>
      <c r="V49" s="119"/>
      <c r="W49" s="74"/>
      <c r="X49" s="54"/>
      <c r="Y49" s="52"/>
    </row>
    <row r="50" spans="1:25" s="11" customFormat="1" ht="24.75" customHeight="1">
      <c r="A50" s="101" t="s">
        <v>7</v>
      </c>
      <c r="B50" s="133" t="s">
        <v>69</v>
      </c>
      <c r="C50" s="134">
        <v>239</v>
      </c>
      <c r="D50" s="134">
        <v>90</v>
      </c>
      <c r="E50" s="134">
        <v>149</v>
      </c>
      <c r="F50" s="134">
        <v>2</v>
      </c>
      <c r="G50" s="134">
        <v>0</v>
      </c>
      <c r="H50" s="134">
        <v>237</v>
      </c>
      <c r="I50" s="134">
        <v>179</v>
      </c>
      <c r="J50" s="134">
        <v>125</v>
      </c>
      <c r="K50" s="134">
        <v>0</v>
      </c>
      <c r="L50" s="134">
        <v>54</v>
      </c>
      <c r="M50" s="134">
        <v>0</v>
      </c>
      <c r="N50" s="134">
        <v>0</v>
      </c>
      <c r="O50" s="134">
        <v>0</v>
      </c>
      <c r="P50" s="134">
        <v>0</v>
      </c>
      <c r="Q50" s="134">
        <v>58</v>
      </c>
      <c r="R50" s="134">
        <v>112</v>
      </c>
      <c r="S50" s="127">
        <f t="shared" si="2"/>
        <v>0.6983240223463687</v>
      </c>
      <c r="T50" s="67"/>
      <c r="U50" s="73"/>
      <c r="V50" s="119"/>
      <c r="W50" s="74"/>
      <c r="X50" s="54"/>
      <c r="Y50" s="52"/>
    </row>
    <row r="51" spans="1:25" s="11" customFormat="1" ht="24.75" customHeight="1">
      <c r="A51" s="101" t="s">
        <v>8</v>
      </c>
      <c r="B51" s="133" t="s">
        <v>72</v>
      </c>
      <c r="C51" s="134">
        <v>274</v>
      </c>
      <c r="D51" s="134">
        <v>94</v>
      </c>
      <c r="E51" s="134">
        <v>180</v>
      </c>
      <c r="F51" s="134">
        <v>1</v>
      </c>
      <c r="G51" s="134">
        <v>0</v>
      </c>
      <c r="H51" s="134">
        <v>273</v>
      </c>
      <c r="I51" s="134">
        <v>209</v>
      </c>
      <c r="J51" s="134">
        <v>162</v>
      </c>
      <c r="K51" s="134">
        <v>4</v>
      </c>
      <c r="L51" s="134">
        <v>42</v>
      </c>
      <c r="M51" s="134">
        <v>0</v>
      </c>
      <c r="N51" s="134">
        <v>1</v>
      </c>
      <c r="O51" s="134">
        <v>0</v>
      </c>
      <c r="P51" s="134">
        <v>0</v>
      </c>
      <c r="Q51" s="134">
        <v>64</v>
      </c>
      <c r="R51" s="134">
        <v>107</v>
      </c>
      <c r="S51" s="127">
        <f t="shared" si="2"/>
        <v>0.7942583732057417</v>
      </c>
      <c r="T51" s="67" t="s">
        <v>7</v>
      </c>
      <c r="U51" s="73" t="s">
        <v>66</v>
      </c>
      <c r="V51" s="119"/>
      <c r="W51" s="74">
        <f t="shared" si="3"/>
        <v>94</v>
      </c>
      <c r="X51" s="54">
        <v>0</v>
      </c>
      <c r="Y51" s="52"/>
    </row>
    <row r="52" spans="1:25" s="115" customFormat="1" ht="24.75" customHeight="1">
      <c r="A52" s="101" t="s">
        <v>19</v>
      </c>
      <c r="B52" s="133" t="s">
        <v>70</v>
      </c>
      <c r="C52" s="134">
        <v>288</v>
      </c>
      <c r="D52" s="134">
        <v>90</v>
      </c>
      <c r="E52" s="134">
        <v>198</v>
      </c>
      <c r="F52" s="134">
        <v>3</v>
      </c>
      <c r="G52" s="134">
        <v>0</v>
      </c>
      <c r="H52" s="134">
        <v>285</v>
      </c>
      <c r="I52" s="134">
        <v>224</v>
      </c>
      <c r="J52" s="134">
        <v>165</v>
      </c>
      <c r="K52" s="134">
        <v>1</v>
      </c>
      <c r="L52" s="134">
        <v>57</v>
      </c>
      <c r="M52" s="134">
        <v>1</v>
      </c>
      <c r="N52" s="134">
        <v>0</v>
      </c>
      <c r="O52" s="134">
        <v>0</v>
      </c>
      <c r="P52" s="134">
        <v>0</v>
      </c>
      <c r="Q52" s="134">
        <v>61</v>
      </c>
      <c r="R52" s="134">
        <v>119</v>
      </c>
      <c r="S52" s="127">
        <f t="shared" si="2"/>
        <v>0.7410714285714286</v>
      </c>
      <c r="T52" s="67" t="s">
        <v>47</v>
      </c>
      <c r="U52" s="72" t="s">
        <v>146</v>
      </c>
      <c r="V52" s="119"/>
      <c r="W52" s="74">
        <f t="shared" si="3"/>
        <v>90</v>
      </c>
      <c r="X52" s="54">
        <f>+C52-F52-G52-H52</f>
        <v>0</v>
      </c>
      <c r="Y52" s="52">
        <f>C52-F52-G52-H52</f>
        <v>0</v>
      </c>
    </row>
    <row r="53" spans="1:28" s="5" customFormat="1" ht="24.75" customHeight="1">
      <c r="A53" s="101" t="s">
        <v>20</v>
      </c>
      <c r="B53" s="133" t="s">
        <v>71</v>
      </c>
      <c r="C53" s="134">
        <v>228</v>
      </c>
      <c r="D53" s="134">
        <v>59</v>
      </c>
      <c r="E53" s="134">
        <v>169</v>
      </c>
      <c r="F53" s="134">
        <v>4</v>
      </c>
      <c r="G53" s="134">
        <v>0</v>
      </c>
      <c r="H53" s="134">
        <v>224</v>
      </c>
      <c r="I53" s="134">
        <v>182</v>
      </c>
      <c r="J53" s="134">
        <v>148</v>
      </c>
      <c r="K53" s="134">
        <v>2</v>
      </c>
      <c r="L53" s="134">
        <v>31</v>
      </c>
      <c r="M53" s="134">
        <v>0</v>
      </c>
      <c r="N53" s="134">
        <v>0</v>
      </c>
      <c r="O53" s="134">
        <v>0</v>
      </c>
      <c r="P53" s="134">
        <v>1</v>
      </c>
      <c r="Q53" s="134">
        <v>42</v>
      </c>
      <c r="R53" s="134">
        <v>74</v>
      </c>
      <c r="S53" s="127">
        <f t="shared" si="2"/>
        <v>0.8241758241758241</v>
      </c>
      <c r="T53" s="67" t="s">
        <v>5</v>
      </c>
      <c r="U53" s="73" t="s">
        <v>67</v>
      </c>
      <c r="V53" s="119"/>
      <c r="W53" s="74">
        <f t="shared" si="3"/>
        <v>59</v>
      </c>
      <c r="X53" s="57"/>
      <c r="Y53" s="58"/>
      <c r="Z53" s="29"/>
      <c r="AA53" s="29"/>
      <c r="AB53" s="29"/>
    </row>
    <row r="54" spans="1:28" s="11" customFormat="1" ht="24.75" customHeight="1">
      <c r="A54" s="101" t="s">
        <v>21</v>
      </c>
      <c r="B54" s="133" t="s">
        <v>73</v>
      </c>
      <c r="C54" s="134">
        <v>230</v>
      </c>
      <c r="D54" s="134">
        <v>91</v>
      </c>
      <c r="E54" s="134">
        <v>139</v>
      </c>
      <c r="F54" s="134">
        <v>6</v>
      </c>
      <c r="G54" s="134">
        <v>0</v>
      </c>
      <c r="H54" s="134">
        <v>224</v>
      </c>
      <c r="I54" s="134">
        <v>170</v>
      </c>
      <c r="J54" s="134">
        <v>129</v>
      </c>
      <c r="K54" s="134">
        <v>2</v>
      </c>
      <c r="L54" s="134">
        <v>39</v>
      </c>
      <c r="M54" s="134">
        <v>0</v>
      </c>
      <c r="N54" s="134">
        <v>0</v>
      </c>
      <c r="O54" s="134">
        <v>0</v>
      </c>
      <c r="P54" s="134">
        <v>0</v>
      </c>
      <c r="Q54" s="134">
        <v>54</v>
      </c>
      <c r="R54" s="134">
        <v>93</v>
      </c>
      <c r="S54" s="127">
        <f t="shared" si="2"/>
        <v>0.7705882352941177</v>
      </c>
      <c r="T54" s="67" t="s">
        <v>6</v>
      </c>
      <c r="U54" s="73" t="s">
        <v>68</v>
      </c>
      <c r="V54" s="119"/>
      <c r="W54" s="74">
        <f t="shared" si="3"/>
        <v>91</v>
      </c>
      <c r="X54" s="57"/>
      <c r="Y54" s="58"/>
      <c r="Z54" s="30"/>
      <c r="AA54" s="30"/>
      <c r="AB54" s="30"/>
    </row>
    <row r="55" spans="1:28" s="11" customFormat="1" ht="24.75" customHeight="1">
      <c r="A55" s="101" t="s">
        <v>22</v>
      </c>
      <c r="B55" s="133" t="s">
        <v>96</v>
      </c>
      <c r="C55" s="134">
        <v>164</v>
      </c>
      <c r="D55" s="134">
        <v>50</v>
      </c>
      <c r="E55" s="134">
        <v>114</v>
      </c>
      <c r="F55" s="134">
        <v>12</v>
      </c>
      <c r="G55" s="134">
        <v>0</v>
      </c>
      <c r="H55" s="134">
        <v>152</v>
      </c>
      <c r="I55" s="134">
        <v>118</v>
      </c>
      <c r="J55" s="134">
        <v>96</v>
      </c>
      <c r="K55" s="134">
        <v>1</v>
      </c>
      <c r="L55" s="134">
        <v>21</v>
      </c>
      <c r="M55" s="134">
        <v>0</v>
      </c>
      <c r="N55" s="134">
        <v>0</v>
      </c>
      <c r="O55" s="134">
        <v>0</v>
      </c>
      <c r="P55" s="134">
        <v>0</v>
      </c>
      <c r="Q55" s="134">
        <v>34</v>
      </c>
      <c r="R55" s="134">
        <v>55</v>
      </c>
      <c r="S55" s="127">
        <f t="shared" si="2"/>
        <v>0.8220338983050848</v>
      </c>
      <c r="T55" s="67" t="s">
        <v>7</v>
      </c>
      <c r="U55" s="73" t="s">
        <v>69</v>
      </c>
      <c r="V55" s="119"/>
      <c r="W55" s="74">
        <f t="shared" si="3"/>
        <v>50</v>
      </c>
      <c r="X55" s="57"/>
      <c r="Y55" s="58"/>
      <c r="Z55" s="30"/>
      <c r="AA55" s="30"/>
      <c r="AB55" s="30"/>
    </row>
    <row r="56" spans="1:28" s="11" customFormat="1" ht="24.75" customHeight="1">
      <c r="A56" s="100" t="s">
        <v>48</v>
      </c>
      <c r="B56" s="130" t="s">
        <v>178</v>
      </c>
      <c r="C56" s="126">
        <f aca="true" t="shared" si="10" ref="C56:R56">SUM(C57:C60)</f>
        <v>888</v>
      </c>
      <c r="D56" s="126">
        <f t="shared" si="10"/>
        <v>180</v>
      </c>
      <c r="E56" s="126">
        <f t="shared" si="10"/>
        <v>708</v>
      </c>
      <c r="F56" s="126">
        <f t="shared" si="10"/>
        <v>30</v>
      </c>
      <c r="G56" s="126">
        <f t="shared" si="10"/>
        <v>0</v>
      </c>
      <c r="H56" s="126">
        <f t="shared" si="10"/>
        <v>858</v>
      </c>
      <c r="I56" s="126">
        <f t="shared" si="10"/>
        <v>709</v>
      </c>
      <c r="J56" s="126">
        <f t="shared" si="10"/>
        <v>558</v>
      </c>
      <c r="K56" s="126">
        <f t="shared" si="10"/>
        <v>6</v>
      </c>
      <c r="L56" s="126">
        <f t="shared" si="10"/>
        <v>145</v>
      </c>
      <c r="M56" s="126">
        <f t="shared" si="10"/>
        <v>0</v>
      </c>
      <c r="N56" s="126">
        <f t="shared" si="10"/>
        <v>0</v>
      </c>
      <c r="O56" s="126">
        <f t="shared" si="10"/>
        <v>0</v>
      </c>
      <c r="P56" s="126">
        <f t="shared" si="10"/>
        <v>0</v>
      </c>
      <c r="Q56" s="126">
        <f t="shared" si="10"/>
        <v>149</v>
      </c>
      <c r="R56" s="126">
        <f t="shared" si="10"/>
        <v>294</v>
      </c>
      <c r="S56" s="127">
        <f t="shared" si="2"/>
        <v>0.7954866008462623</v>
      </c>
      <c r="T56" s="67" t="s">
        <v>8</v>
      </c>
      <c r="U56" s="73" t="s">
        <v>72</v>
      </c>
      <c r="V56" s="119">
        <v>180</v>
      </c>
      <c r="W56" s="74">
        <f t="shared" si="3"/>
        <v>0</v>
      </c>
      <c r="X56" s="57"/>
      <c r="Y56" s="58"/>
      <c r="Z56" s="30"/>
      <c r="AA56" s="30"/>
      <c r="AB56" s="30"/>
    </row>
    <row r="57" spans="1:28" s="11" customFormat="1" ht="24.75" customHeight="1">
      <c r="A57" s="101" t="s">
        <v>5</v>
      </c>
      <c r="B57" s="133" t="s">
        <v>74</v>
      </c>
      <c r="C57" s="134">
        <v>165</v>
      </c>
      <c r="D57" s="134">
        <v>32</v>
      </c>
      <c r="E57" s="134">
        <v>133</v>
      </c>
      <c r="F57" s="134">
        <v>10</v>
      </c>
      <c r="G57" s="134"/>
      <c r="H57" s="134">
        <v>155</v>
      </c>
      <c r="I57" s="134">
        <v>132</v>
      </c>
      <c r="J57" s="134">
        <v>92</v>
      </c>
      <c r="K57" s="134"/>
      <c r="L57" s="134">
        <v>40</v>
      </c>
      <c r="M57" s="134"/>
      <c r="N57" s="134"/>
      <c r="O57" s="134"/>
      <c r="P57" s="134"/>
      <c r="Q57" s="134">
        <v>23</v>
      </c>
      <c r="R57" s="134">
        <v>63</v>
      </c>
      <c r="S57" s="135">
        <v>69.6969696969697</v>
      </c>
      <c r="T57" s="67" t="s">
        <v>19</v>
      </c>
      <c r="U57" s="73" t="s">
        <v>70</v>
      </c>
      <c r="V57" s="119"/>
      <c r="W57" s="74">
        <f t="shared" si="3"/>
        <v>32</v>
      </c>
      <c r="X57" s="57"/>
      <c r="Y57" s="58"/>
      <c r="Z57" s="30"/>
      <c r="AA57" s="30"/>
      <c r="AB57" s="30"/>
    </row>
    <row r="58" spans="1:28" s="12" customFormat="1" ht="24.75" customHeight="1">
      <c r="A58" s="101" t="s">
        <v>6</v>
      </c>
      <c r="B58" s="133" t="s">
        <v>88</v>
      </c>
      <c r="C58" s="134">
        <v>206</v>
      </c>
      <c r="D58" s="134">
        <v>48</v>
      </c>
      <c r="E58" s="134">
        <v>158</v>
      </c>
      <c r="F58" s="134"/>
      <c r="G58" s="134"/>
      <c r="H58" s="134">
        <v>206</v>
      </c>
      <c r="I58" s="134">
        <v>173</v>
      </c>
      <c r="J58" s="134">
        <v>141</v>
      </c>
      <c r="K58" s="134">
        <v>2</v>
      </c>
      <c r="L58" s="134">
        <v>30</v>
      </c>
      <c r="M58" s="134">
        <v>0</v>
      </c>
      <c r="N58" s="134"/>
      <c r="O58" s="134"/>
      <c r="P58" s="134"/>
      <c r="Q58" s="134">
        <v>33</v>
      </c>
      <c r="R58" s="134">
        <v>63</v>
      </c>
      <c r="S58" s="135">
        <v>82.65895953757226</v>
      </c>
      <c r="T58" s="67" t="s">
        <v>20</v>
      </c>
      <c r="U58" s="73" t="s">
        <v>71</v>
      </c>
      <c r="V58" s="119"/>
      <c r="W58" s="74">
        <f t="shared" si="3"/>
        <v>48</v>
      </c>
      <c r="X58" s="57"/>
      <c r="Y58" s="58"/>
      <c r="Z58" s="31"/>
      <c r="AA58" s="31"/>
      <c r="AB58" s="31"/>
    </row>
    <row r="59" spans="1:28" ht="24.75" customHeight="1">
      <c r="A59" s="101" t="s">
        <v>7</v>
      </c>
      <c r="B59" s="133" t="s">
        <v>87</v>
      </c>
      <c r="C59" s="134">
        <v>234</v>
      </c>
      <c r="D59" s="134">
        <v>60</v>
      </c>
      <c r="E59" s="134">
        <v>174</v>
      </c>
      <c r="F59" s="134">
        <v>2</v>
      </c>
      <c r="G59" s="134"/>
      <c r="H59" s="134">
        <v>232</v>
      </c>
      <c r="I59" s="134">
        <v>183</v>
      </c>
      <c r="J59" s="134">
        <v>156</v>
      </c>
      <c r="K59" s="134">
        <v>0</v>
      </c>
      <c r="L59" s="134">
        <v>27</v>
      </c>
      <c r="M59" s="134"/>
      <c r="N59" s="134"/>
      <c r="O59" s="134"/>
      <c r="P59" s="134"/>
      <c r="Q59" s="134">
        <v>49</v>
      </c>
      <c r="R59" s="134">
        <v>76</v>
      </c>
      <c r="S59" s="135">
        <v>85.24590163934427</v>
      </c>
      <c r="T59" s="67" t="s">
        <v>21</v>
      </c>
      <c r="U59" s="73" t="s">
        <v>73</v>
      </c>
      <c r="V59" s="119"/>
      <c r="W59" s="74">
        <f t="shared" si="3"/>
        <v>60</v>
      </c>
      <c r="X59" s="57"/>
      <c r="Y59" s="58"/>
      <c r="Z59" s="32"/>
      <c r="AA59" s="32"/>
      <c r="AB59" s="32"/>
    </row>
    <row r="60" spans="1:28" ht="24.75" customHeight="1">
      <c r="A60" s="101" t="s">
        <v>8</v>
      </c>
      <c r="B60" s="133" t="s">
        <v>159</v>
      </c>
      <c r="C60" s="134">
        <v>283</v>
      </c>
      <c r="D60" s="134">
        <v>40</v>
      </c>
      <c r="E60" s="134">
        <v>243</v>
      </c>
      <c r="F60" s="134">
        <v>18</v>
      </c>
      <c r="G60" s="134"/>
      <c r="H60" s="134">
        <v>265</v>
      </c>
      <c r="I60" s="134">
        <v>221</v>
      </c>
      <c r="J60" s="134">
        <v>169</v>
      </c>
      <c r="K60" s="134">
        <v>4</v>
      </c>
      <c r="L60" s="134">
        <v>48</v>
      </c>
      <c r="M60" s="134">
        <v>0</v>
      </c>
      <c r="N60" s="134"/>
      <c r="O60" s="134"/>
      <c r="P60" s="134">
        <v>0</v>
      </c>
      <c r="Q60" s="134">
        <v>44</v>
      </c>
      <c r="R60" s="134">
        <v>92</v>
      </c>
      <c r="S60" s="135">
        <v>78.28054298642535</v>
      </c>
      <c r="T60" s="67" t="s">
        <v>22</v>
      </c>
      <c r="U60" s="73" t="s">
        <v>96</v>
      </c>
      <c r="V60" s="119"/>
      <c r="W60" s="74">
        <f t="shared" si="3"/>
        <v>40</v>
      </c>
      <c r="X60" s="57"/>
      <c r="Y60" s="58"/>
      <c r="Z60" s="32"/>
      <c r="AA60" s="32"/>
      <c r="AB60" s="32"/>
    </row>
    <row r="61" spans="1:28" s="5" customFormat="1" ht="24.75" customHeight="1">
      <c r="A61" s="100" t="s">
        <v>49</v>
      </c>
      <c r="B61" s="130" t="s">
        <v>179</v>
      </c>
      <c r="C61" s="126">
        <f aca="true" t="shared" si="11" ref="C61:R61">SUM(C62:C67)</f>
        <v>1397</v>
      </c>
      <c r="D61" s="126">
        <f t="shared" si="11"/>
        <v>347</v>
      </c>
      <c r="E61" s="126">
        <f t="shared" si="11"/>
        <v>1050</v>
      </c>
      <c r="F61" s="126">
        <f t="shared" si="11"/>
        <v>9</v>
      </c>
      <c r="G61" s="126">
        <f t="shared" si="11"/>
        <v>0</v>
      </c>
      <c r="H61" s="126">
        <f t="shared" si="11"/>
        <v>1388</v>
      </c>
      <c r="I61" s="126">
        <f t="shared" si="11"/>
        <v>1214</v>
      </c>
      <c r="J61" s="126">
        <f t="shared" si="11"/>
        <v>985</v>
      </c>
      <c r="K61" s="126">
        <f t="shared" si="11"/>
        <v>13</v>
      </c>
      <c r="L61" s="126">
        <f t="shared" si="11"/>
        <v>209</v>
      </c>
      <c r="M61" s="126">
        <f t="shared" si="11"/>
        <v>2</v>
      </c>
      <c r="N61" s="126">
        <f t="shared" si="11"/>
        <v>0</v>
      </c>
      <c r="O61" s="126">
        <f t="shared" si="11"/>
        <v>0</v>
      </c>
      <c r="P61" s="126">
        <f t="shared" si="11"/>
        <v>5</v>
      </c>
      <c r="Q61" s="126">
        <f t="shared" si="11"/>
        <v>174</v>
      </c>
      <c r="R61" s="126">
        <f t="shared" si="11"/>
        <v>390</v>
      </c>
      <c r="S61" s="127">
        <f t="shared" si="2"/>
        <v>0.8220757825370676</v>
      </c>
      <c r="T61" s="67" t="s">
        <v>5</v>
      </c>
      <c r="U61" s="73" t="s">
        <v>111</v>
      </c>
      <c r="V61" s="119">
        <v>347</v>
      </c>
      <c r="W61" s="74">
        <f t="shared" si="3"/>
        <v>0</v>
      </c>
      <c r="X61" s="55"/>
      <c r="Y61" s="56"/>
      <c r="Z61" s="21"/>
      <c r="AA61" s="21"/>
      <c r="AB61" s="21"/>
    </row>
    <row r="62" spans="1:28" s="11" customFormat="1" ht="24.75" customHeight="1">
      <c r="A62" s="101" t="s">
        <v>5</v>
      </c>
      <c r="B62" s="133" t="s">
        <v>60</v>
      </c>
      <c r="C62" s="134">
        <v>58</v>
      </c>
      <c r="D62" s="134">
        <v>6</v>
      </c>
      <c r="E62" s="134">
        <v>52</v>
      </c>
      <c r="F62" s="134">
        <v>1</v>
      </c>
      <c r="G62" s="134">
        <v>0</v>
      </c>
      <c r="H62" s="134">
        <v>57</v>
      </c>
      <c r="I62" s="134">
        <v>54</v>
      </c>
      <c r="J62" s="134">
        <v>44</v>
      </c>
      <c r="K62" s="134">
        <v>1</v>
      </c>
      <c r="L62" s="134">
        <v>7</v>
      </c>
      <c r="M62" s="134">
        <v>0</v>
      </c>
      <c r="N62" s="134">
        <v>0</v>
      </c>
      <c r="O62" s="134">
        <v>0</v>
      </c>
      <c r="P62" s="134">
        <v>2</v>
      </c>
      <c r="Q62" s="134">
        <v>3</v>
      </c>
      <c r="R62" s="134">
        <v>12</v>
      </c>
      <c r="S62" s="129">
        <f t="shared" si="2"/>
        <v>0.8333333333333334</v>
      </c>
      <c r="T62" s="67" t="s">
        <v>6</v>
      </c>
      <c r="U62" s="73" t="s">
        <v>112</v>
      </c>
      <c r="V62" s="119"/>
      <c r="W62" s="74">
        <f t="shared" si="3"/>
        <v>6</v>
      </c>
      <c r="X62" s="55"/>
      <c r="Y62" s="56"/>
      <c r="Z62" s="22"/>
      <c r="AA62" s="22"/>
      <c r="AB62" s="22"/>
    </row>
    <row r="63" spans="1:28" s="11" customFormat="1" ht="24.75" customHeight="1">
      <c r="A63" s="101" t="s">
        <v>6</v>
      </c>
      <c r="B63" s="133" t="s">
        <v>85</v>
      </c>
      <c r="C63" s="134">
        <v>242</v>
      </c>
      <c r="D63" s="134">
        <v>41</v>
      </c>
      <c r="E63" s="134">
        <v>201</v>
      </c>
      <c r="F63" s="134">
        <v>0</v>
      </c>
      <c r="G63" s="134">
        <v>0</v>
      </c>
      <c r="H63" s="134">
        <v>242</v>
      </c>
      <c r="I63" s="134">
        <v>217</v>
      </c>
      <c r="J63" s="134">
        <v>190</v>
      </c>
      <c r="K63" s="134">
        <v>0</v>
      </c>
      <c r="L63" s="134">
        <v>25</v>
      </c>
      <c r="M63" s="134">
        <v>0</v>
      </c>
      <c r="N63" s="134">
        <v>0</v>
      </c>
      <c r="O63" s="134">
        <v>0</v>
      </c>
      <c r="P63" s="134">
        <v>2</v>
      </c>
      <c r="Q63" s="134">
        <v>25</v>
      </c>
      <c r="R63" s="134">
        <v>52</v>
      </c>
      <c r="S63" s="129">
        <f t="shared" si="2"/>
        <v>0.8755760368663594</v>
      </c>
      <c r="T63" s="67" t="s">
        <v>7</v>
      </c>
      <c r="U63" s="73" t="s">
        <v>113</v>
      </c>
      <c r="V63" s="119"/>
      <c r="W63" s="74">
        <f t="shared" si="3"/>
        <v>41</v>
      </c>
      <c r="X63" s="55"/>
      <c r="Y63" s="56"/>
      <c r="Z63" s="22"/>
      <c r="AA63" s="22"/>
      <c r="AB63" s="22"/>
    </row>
    <row r="64" spans="1:28" s="11" customFormat="1" ht="24.75" customHeight="1">
      <c r="A64" s="101" t="s">
        <v>7</v>
      </c>
      <c r="B64" s="133" t="s">
        <v>81</v>
      </c>
      <c r="C64" s="134">
        <v>178</v>
      </c>
      <c r="D64" s="134">
        <v>68</v>
      </c>
      <c r="E64" s="134">
        <v>110</v>
      </c>
      <c r="F64" s="134">
        <v>3</v>
      </c>
      <c r="G64" s="134">
        <v>0</v>
      </c>
      <c r="H64" s="134">
        <v>175</v>
      </c>
      <c r="I64" s="134">
        <v>134</v>
      </c>
      <c r="J64" s="134">
        <v>114</v>
      </c>
      <c r="K64" s="134">
        <v>3</v>
      </c>
      <c r="L64" s="134">
        <v>14</v>
      </c>
      <c r="M64" s="134">
        <v>2</v>
      </c>
      <c r="N64" s="134">
        <v>0</v>
      </c>
      <c r="O64" s="134">
        <v>0</v>
      </c>
      <c r="P64" s="134">
        <v>1</v>
      </c>
      <c r="Q64" s="134">
        <v>41</v>
      </c>
      <c r="R64" s="134">
        <v>58</v>
      </c>
      <c r="S64" s="129">
        <f t="shared" si="2"/>
        <v>0.8731343283582089</v>
      </c>
      <c r="T64" s="67"/>
      <c r="U64" s="73"/>
      <c r="V64" s="119"/>
      <c r="W64" s="74"/>
      <c r="X64" s="55"/>
      <c r="Y64" s="56"/>
      <c r="Z64" s="22"/>
      <c r="AA64" s="22"/>
      <c r="AB64" s="22"/>
    </row>
    <row r="65" spans="1:28" s="11" customFormat="1" ht="24.75" customHeight="1">
      <c r="A65" s="101" t="s">
        <v>8</v>
      </c>
      <c r="B65" s="133" t="s">
        <v>105</v>
      </c>
      <c r="C65" s="134">
        <v>344</v>
      </c>
      <c r="D65" s="134">
        <v>64</v>
      </c>
      <c r="E65" s="134">
        <v>280</v>
      </c>
      <c r="F65" s="134">
        <v>1</v>
      </c>
      <c r="G65" s="134">
        <v>0</v>
      </c>
      <c r="H65" s="134">
        <v>343</v>
      </c>
      <c r="I65" s="134">
        <v>311</v>
      </c>
      <c r="J65" s="134">
        <v>261</v>
      </c>
      <c r="K65" s="134">
        <v>2</v>
      </c>
      <c r="L65" s="134">
        <v>48</v>
      </c>
      <c r="M65" s="134">
        <v>0</v>
      </c>
      <c r="N65" s="134">
        <v>0</v>
      </c>
      <c r="O65" s="134">
        <v>0</v>
      </c>
      <c r="P65" s="134">
        <v>0</v>
      </c>
      <c r="Q65" s="134">
        <v>32</v>
      </c>
      <c r="R65" s="134">
        <v>80</v>
      </c>
      <c r="S65" s="129">
        <f t="shared" si="2"/>
        <v>0.8456591639871383</v>
      </c>
      <c r="T65" s="67" t="s">
        <v>8</v>
      </c>
      <c r="U65" s="73" t="s">
        <v>114</v>
      </c>
      <c r="V65" s="119"/>
      <c r="W65" s="74">
        <f t="shared" si="3"/>
        <v>64</v>
      </c>
      <c r="X65" s="55"/>
      <c r="Y65" s="56"/>
      <c r="Z65" s="22"/>
      <c r="AA65" s="22"/>
      <c r="AB65" s="22"/>
    </row>
    <row r="66" spans="1:25" s="115" customFormat="1" ht="24.75" customHeight="1">
      <c r="A66" s="101" t="s">
        <v>19</v>
      </c>
      <c r="B66" s="133" t="s">
        <v>160</v>
      </c>
      <c r="C66" s="134">
        <v>266</v>
      </c>
      <c r="D66" s="134">
        <v>72</v>
      </c>
      <c r="E66" s="134">
        <v>194</v>
      </c>
      <c r="F66" s="134">
        <v>2</v>
      </c>
      <c r="G66" s="134">
        <v>0</v>
      </c>
      <c r="H66" s="134">
        <v>264</v>
      </c>
      <c r="I66" s="134">
        <v>240</v>
      </c>
      <c r="J66" s="134">
        <v>178</v>
      </c>
      <c r="K66" s="134">
        <v>2</v>
      </c>
      <c r="L66" s="134">
        <v>60</v>
      </c>
      <c r="M66" s="134">
        <v>0</v>
      </c>
      <c r="N66" s="134">
        <v>0</v>
      </c>
      <c r="O66" s="134">
        <v>0</v>
      </c>
      <c r="P66" s="134">
        <v>0</v>
      </c>
      <c r="Q66" s="134">
        <v>24</v>
      </c>
      <c r="R66" s="134">
        <v>84</v>
      </c>
      <c r="S66" s="129">
        <f t="shared" si="2"/>
        <v>0.75</v>
      </c>
      <c r="T66" s="67" t="s">
        <v>49</v>
      </c>
      <c r="U66" s="72" t="s">
        <v>147</v>
      </c>
      <c r="V66" s="119"/>
      <c r="W66" s="74">
        <f t="shared" si="3"/>
        <v>72</v>
      </c>
      <c r="X66" s="54">
        <f>+C66-F66-G66-H66</f>
        <v>0</v>
      </c>
      <c r="Y66" s="52">
        <f>C66-F66-G66-H66</f>
        <v>0</v>
      </c>
    </row>
    <row r="67" spans="1:25" s="11" customFormat="1" ht="24.75" customHeight="1">
      <c r="A67" s="101" t="s">
        <v>20</v>
      </c>
      <c r="B67" s="133" t="s">
        <v>62</v>
      </c>
      <c r="C67" s="134">
        <v>309</v>
      </c>
      <c r="D67" s="134">
        <v>96</v>
      </c>
      <c r="E67" s="134">
        <v>213</v>
      </c>
      <c r="F67" s="134">
        <v>2</v>
      </c>
      <c r="G67" s="134">
        <v>0</v>
      </c>
      <c r="H67" s="134">
        <v>307</v>
      </c>
      <c r="I67" s="134">
        <v>258</v>
      </c>
      <c r="J67" s="134">
        <v>198</v>
      </c>
      <c r="K67" s="134">
        <v>5</v>
      </c>
      <c r="L67" s="134">
        <v>55</v>
      </c>
      <c r="M67" s="134">
        <v>0</v>
      </c>
      <c r="N67" s="134">
        <v>0</v>
      </c>
      <c r="O67" s="134">
        <v>0</v>
      </c>
      <c r="P67" s="134">
        <v>0</v>
      </c>
      <c r="Q67" s="134">
        <v>49</v>
      </c>
      <c r="R67" s="134">
        <v>104</v>
      </c>
      <c r="S67" s="129">
        <f t="shared" si="2"/>
        <v>0.7868217054263565</v>
      </c>
      <c r="T67" s="67" t="s">
        <v>6</v>
      </c>
      <c r="U67" s="73" t="s">
        <v>74</v>
      </c>
      <c r="V67" s="119"/>
      <c r="W67" s="74">
        <f t="shared" si="3"/>
        <v>96</v>
      </c>
      <c r="X67" s="54">
        <v>0</v>
      </c>
      <c r="Y67" s="59"/>
    </row>
    <row r="68" spans="1:25" s="11" customFormat="1" ht="24.75" customHeight="1">
      <c r="A68" s="100" t="s">
        <v>50</v>
      </c>
      <c r="B68" s="130" t="s">
        <v>180</v>
      </c>
      <c r="C68" s="126">
        <f>SUM(C69:C72)</f>
        <v>744</v>
      </c>
      <c r="D68" s="126">
        <f aca="true" t="shared" si="12" ref="D68:R68">SUM(D69:D72)</f>
        <v>155</v>
      </c>
      <c r="E68" s="126">
        <f t="shared" si="12"/>
        <v>589</v>
      </c>
      <c r="F68" s="126">
        <f t="shared" si="12"/>
        <v>16</v>
      </c>
      <c r="G68" s="126">
        <f t="shared" si="12"/>
        <v>6</v>
      </c>
      <c r="H68" s="126">
        <f t="shared" si="12"/>
        <v>728</v>
      </c>
      <c r="I68" s="126">
        <f t="shared" si="12"/>
        <v>658</v>
      </c>
      <c r="J68" s="126">
        <f t="shared" si="12"/>
        <v>559</v>
      </c>
      <c r="K68" s="126">
        <f t="shared" si="12"/>
        <v>2</v>
      </c>
      <c r="L68" s="126">
        <f t="shared" si="12"/>
        <v>97</v>
      </c>
      <c r="M68" s="126">
        <f t="shared" si="12"/>
        <v>0</v>
      </c>
      <c r="N68" s="126">
        <f t="shared" si="12"/>
        <v>0</v>
      </c>
      <c r="O68" s="126">
        <f t="shared" si="12"/>
        <v>0</v>
      </c>
      <c r="P68" s="126">
        <f t="shared" si="12"/>
        <v>0</v>
      </c>
      <c r="Q68" s="126">
        <f t="shared" si="12"/>
        <v>70</v>
      </c>
      <c r="R68" s="126">
        <f t="shared" si="12"/>
        <v>167</v>
      </c>
      <c r="S68" s="127">
        <f t="shared" si="2"/>
        <v>0.8525835866261399</v>
      </c>
      <c r="T68" s="67" t="s">
        <v>7</v>
      </c>
      <c r="U68" s="73" t="s">
        <v>75</v>
      </c>
      <c r="V68" s="119">
        <v>155</v>
      </c>
      <c r="W68" s="74">
        <f t="shared" si="3"/>
        <v>0</v>
      </c>
      <c r="X68" s="54">
        <v>0</v>
      </c>
      <c r="Y68" s="59"/>
    </row>
    <row r="69" spans="1:25" s="115" customFormat="1" ht="24.75" customHeight="1">
      <c r="A69" s="101" t="s">
        <v>5</v>
      </c>
      <c r="B69" s="133" t="s">
        <v>97</v>
      </c>
      <c r="C69" s="134">
        <v>279</v>
      </c>
      <c r="D69" s="134">
        <v>49</v>
      </c>
      <c r="E69" s="134">
        <v>230</v>
      </c>
      <c r="F69" s="134">
        <v>11</v>
      </c>
      <c r="G69" s="134"/>
      <c r="H69" s="134">
        <v>268</v>
      </c>
      <c r="I69" s="134">
        <v>238</v>
      </c>
      <c r="J69" s="134">
        <v>216</v>
      </c>
      <c r="K69" s="134">
        <v>0</v>
      </c>
      <c r="L69" s="134">
        <v>22</v>
      </c>
      <c r="M69" s="134"/>
      <c r="N69" s="134">
        <v>0</v>
      </c>
      <c r="O69" s="134">
        <v>0</v>
      </c>
      <c r="P69" s="134">
        <v>0</v>
      </c>
      <c r="Q69" s="134">
        <v>30</v>
      </c>
      <c r="R69" s="134">
        <v>52</v>
      </c>
      <c r="S69" s="129">
        <v>97.43589743589743</v>
      </c>
      <c r="T69" s="67" t="s">
        <v>50</v>
      </c>
      <c r="U69" s="72" t="s">
        <v>148</v>
      </c>
      <c r="V69" s="119"/>
      <c r="W69" s="74">
        <f t="shared" si="3"/>
        <v>49</v>
      </c>
      <c r="X69" s="54">
        <f>+C69-F69-G69-H69</f>
        <v>0</v>
      </c>
      <c r="Y69" s="52">
        <f>C69-F69-G69-H69</f>
        <v>0</v>
      </c>
    </row>
    <row r="70" spans="1:25" s="5" customFormat="1" ht="24.75" customHeight="1">
      <c r="A70" s="101" t="s">
        <v>6</v>
      </c>
      <c r="B70" s="133" t="s">
        <v>56</v>
      </c>
      <c r="C70" s="134">
        <v>278</v>
      </c>
      <c r="D70" s="134">
        <v>71</v>
      </c>
      <c r="E70" s="134">
        <v>207</v>
      </c>
      <c r="F70" s="134"/>
      <c r="G70" s="134">
        <v>6</v>
      </c>
      <c r="H70" s="134">
        <v>278</v>
      </c>
      <c r="I70" s="134">
        <v>257</v>
      </c>
      <c r="J70" s="134">
        <v>214</v>
      </c>
      <c r="K70" s="134">
        <v>0</v>
      </c>
      <c r="L70" s="134">
        <v>43</v>
      </c>
      <c r="M70" s="134">
        <v>0</v>
      </c>
      <c r="N70" s="134">
        <v>0</v>
      </c>
      <c r="O70" s="134">
        <v>0</v>
      </c>
      <c r="P70" s="134">
        <v>0</v>
      </c>
      <c r="Q70" s="134">
        <v>21</v>
      </c>
      <c r="R70" s="134">
        <v>64</v>
      </c>
      <c r="S70" s="129">
        <v>57.943925233644855</v>
      </c>
      <c r="T70" s="67" t="s">
        <v>5</v>
      </c>
      <c r="U70" s="73" t="s">
        <v>77</v>
      </c>
      <c r="V70" s="119"/>
      <c r="W70" s="74">
        <f t="shared" si="3"/>
        <v>71</v>
      </c>
      <c r="X70" s="54"/>
      <c r="Y70" s="52"/>
    </row>
    <row r="71" spans="1:25" s="11" customFormat="1" ht="24.75" customHeight="1">
      <c r="A71" s="101" t="s">
        <v>7</v>
      </c>
      <c r="B71" s="133" t="s">
        <v>57</v>
      </c>
      <c r="C71" s="134">
        <v>148</v>
      </c>
      <c r="D71" s="134">
        <v>35</v>
      </c>
      <c r="E71" s="134">
        <v>113</v>
      </c>
      <c r="F71" s="134">
        <v>2</v>
      </c>
      <c r="G71" s="134"/>
      <c r="H71" s="134">
        <v>146</v>
      </c>
      <c r="I71" s="134">
        <v>127</v>
      </c>
      <c r="J71" s="134">
        <v>109</v>
      </c>
      <c r="K71" s="134">
        <v>2</v>
      </c>
      <c r="L71" s="134">
        <v>16</v>
      </c>
      <c r="M71" s="134">
        <v>0</v>
      </c>
      <c r="N71" s="134">
        <v>0</v>
      </c>
      <c r="O71" s="134">
        <v>0</v>
      </c>
      <c r="P71" s="134">
        <v>0</v>
      </c>
      <c r="Q71" s="134">
        <v>19</v>
      </c>
      <c r="R71" s="134">
        <v>35</v>
      </c>
      <c r="S71" s="129">
        <v>75.92592592592592</v>
      </c>
      <c r="T71" s="67" t="s">
        <v>6</v>
      </c>
      <c r="U71" s="73" t="s">
        <v>78</v>
      </c>
      <c r="V71" s="119"/>
      <c r="W71" s="74">
        <f t="shared" si="3"/>
        <v>35</v>
      </c>
      <c r="X71" s="54"/>
      <c r="Y71" s="52"/>
    </row>
    <row r="72" spans="1:25" s="11" customFormat="1" ht="24.75" customHeight="1">
      <c r="A72" s="101" t="s">
        <v>8</v>
      </c>
      <c r="B72" s="133" t="s">
        <v>63</v>
      </c>
      <c r="C72" s="134">
        <v>39</v>
      </c>
      <c r="D72" s="134">
        <v>0</v>
      </c>
      <c r="E72" s="134">
        <v>39</v>
      </c>
      <c r="F72" s="134">
        <v>3</v>
      </c>
      <c r="G72" s="134"/>
      <c r="H72" s="134">
        <v>36</v>
      </c>
      <c r="I72" s="134">
        <v>36</v>
      </c>
      <c r="J72" s="134">
        <v>20</v>
      </c>
      <c r="K72" s="134"/>
      <c r="L72" s="134">
        <v>16</v>
      </c>
      <c r="M72" s="134">
        <v>0</v>
      </c>
      <c r="N72" s="134">
        <v>0</v>
      </c>
      <c r="O72" s="134">
        <v>0</v>
      </c>
      <c r="P72" s="134"/>
      <c r="Q72" s="134">
        <v>0</v>
      </c>
      <c r="R72" s="134">
        <v>16</v>
      </c>
      <c r="S72" s="129">
        <v>81.69014084507043</v>
      </c>
      <c r="T72" s="67" t="s">
        <v>7</v>
      </c>
      <c r="U72" s="73" t="s">
        <v>79</v>
      </c>
      <c r="V72" s="119"/>
      <c r="W72" s="74">
        <f t="shared" si="3"/>
        <v>0</v>
      </c>
      <c r="X72" s="54"/>
      <c r="Y72" s="52"/>
    </row>
    <row r="73" spans="1:25" s="11" customFormat="1" ht="24.75" customHeight="1">
      <c r="A73" s="100" t="s">
        <v>51</v>
      </c>
      <c r="B73" s="130" t="s">
        <v>181</v>
      </c>
      <c r="C73" s="126">
        <f>SUM(C74:C77)</f>
        <v>527</v>
      </c>
      <c r="D73" s="126">
        <f aca="true" t="shared" si="13" ref="D73:R73">SUM(D74:D77)</f>
        <v>153</v>
      </c>
      <c r="E73" s="126">
        <f t="shared" si="13"/>
        <v>374</v>
      </c>
      <c r="F73" s="126">
        <f t="shared" si="13"/>
        <v>7</v>
      </c>
      <c r="G73" s="126">
        <f t="shared" si="13"/>
        <v>0</v>
      </c>
      <c r="H73" s="126">
        <f t="shared" si="13"/>
        <v>520</v>
      </c>
      <c r="I73" s="126">
        <f t="shared" si="13"/>
        <v>458</v>
      </c>
      <c r="J73" s="126">
        <f t="shared" si="13"/>
        <v>369</v>
      </c>
      <c r="K73" s="126">
        <f t="shared" si="13"/>
        <v>3</v>
      </c>
      <c r="L73" s="126">
        <f t="shared" si="13"/>
        <v>84</v>
      </c>
      <c r="M73" s="126">
        <f t="shared" si="13"/>
        <v>0</v>
      </c>
      <c r="N73" s="126">
        <f t="shared" si="13"/>
        <v>2</v>
      </c>
      <c r="O73" s="126">
        <f t="shared" si="13"/>
        <v>0</v>
      </c>
      <c r="P73" s="126">
        <f t="shared" si="13"/>
        <v>0</v>
      </c>
      <c r="Q73" s="126">
        <f t="shared" si="13"/>
        <v>62</v>
      </c>
      <c r="R73" s="126">
        <f t="shared" si="13"/>
        <v>148</v>
      </c>
      <c r="S73" s="127">
        <f t="shared" si="2"/>
        <v>0.8122270742358079</v>
      </c>
      <c r="T73" s="67" t="s">
        <v>8</v>
      </c>
      <c r="U73" s="73" t="s">
        <v>115</v>
      </c>
      <c r="V73" s="119">
        <v>153</v>
      </c>
      <c r="W73" s="74">
        <f t="shared" si="3"/>
        <v>0</v>
      </c>
      <c r="X73" s="54"/>
      <c r="Y73" s="52"/>
    </row>
    <row r="74" spans="1:25" s="115" customFormat="1" ht="24.75" customHeight="1">
      <c r="A74" s="101" t="s">
        <v>5</v>
      </c>
      <c r="B74" s="133" t="s">
        <v>182</v>
      </c>
      <c r="C74" s="134">
        <v>24</v>
      </c>
      <c r="D74" s="134"/>
      <c r="E74" s="134">
        <v>24</v>
      </c>
      <c r="F74" s="134"/>
      <c r="G74" s="134"/>
      <c r="H74" s="134">
        <v>24</v>
      </c>
      <c r="I74" s="134">
        <v>24</v>
      </c>
      <c r="J74" s="134">
        <v>24</v>
      </c>
      <c r="K74" s="134"/>
      <c r="L74" s="134"/>
      <c r="M74" s="134"/>
      <c r="N74" s="134"/>
      <c r="O74" s="134"/>
      <c r="P74" s="134"/>
      <c r="Q74" s="134"/>
      <c r="R74" s="134">
        <v>0</v>
      </c>
      <c r="S74" s="129">
        <f aca="true" t="shared" si="14" ref="S74:S91">(J74+K74)/I74</f>
        <v>1</v>
      </c>
      <c r="T74" s="67" t="s">
        <v>51</v>
      </c>
      <c r="U74" s="72" t="s">
        <v>149</v>
      </c>
      <c r="V74" s="119"/>
      <c r="W74" s="74">
        <f t="shared" si="3"/>
        <v>0</v>
      </c>
      <c r="X74" s="54">
        <f>+C74-F74-G74-H74</f>
        <v>0</v>
      </c>
      <c r="Y74" s="52">
        <f>C74-F74-G74-H74</f>
        <v>0</v>
      </c>
    </row>
    <row r="75" spans="1:25" s="5" customFormat="1" ht="24.75" customHeight="1">
      <c r="A75" s="101" t="s">
        <v>6</v>
      </c>
      <c r="B75" s="133" t="s">
        <v>183</v>
      </c>
      <c r="C75" s="134">
        <v>207</v>
      </c>
      <c r="D75" s="134">
        <v>55</v>
      </c>
      <c r="E75" s="134">
        <v>152</v>
      </c>
      <c r="F75" s="134">
        <v>7</v>
      </c>
      <c r="G75" s="134"/>
      <c r="H75" s="134">
        <v>200</v>
      </c>
      <c r="I75" s="134">
        <v>183</v>
      </c>
      <c r="J75" s="134">
        <v>149</v>
      </c>
      <c r="K75" s="134">
        <v>2</v>
      </c>
      <c r="L75" s="134">
        <v>30</v>
      </c>
      <c r="M75" s="134"/>
      <c r="N75" s="134">
        <v>2</v>
      </c>
      <c r="O75" s="134"/>
      <c r="P75" s="134"/>
      <c r="Q75" s="134">
        <v>17</v>
      </c>
      <c r="R75" s="134">
        <v>49</v>
      </c>
      <c r="S75" s="129">
        <f t="shared" si="14"/>
        <v>0.825136612021858</v>
      </c>
      <c r="T75" s="67" t="s">
        <v>5</v>
      </c>
      <c r="U75" s="73" t="s">
        <v>80</v>
      </c>
      <c r="V75" s="119"/>
      <c r="W75" s="74">
        <f t="shared" si="3"/>
        <v>55</v>
      </c>
      <c r="X75" s="54">
        <v>0</v>
      </c>
      <c r="Y75" s="52"/>
    </row>
    <row r="76" spans="1:25" s="11" customFormat="1" ht="24.75" customHeight="1">
      <c r="A76" s="101" t="s">
        <v>7</v>
      </c>
      <c r="B76" s="133" t="s">
        <v>184</v>
      </c>
      <c r="C76" s="134">
        <v>217</v>
      </c>
      <c r="D76" s="134">
        <v>73</v>
      </c>
      <c r="E76" s="134">
        <v>144</v>
      </c>
      <c r="F76" s="134"/>
      <c r="G76" s="134"/>
      <c r="H76" s="134">
        <v>217</v>
      </c>
      <c r="I76" s="134">
        <v>184</v>
      </c>
      <c r="J76" s="134">
        <v>147</v>
      </c>
      <c r="K76" s="134"/>
      <c r="L76" s="134">
        <v>37</v>
      </c>
      <c r="M76" s="134"/>
      <c r="N76" s="134"/>
      <c r="O76" s="134"/>
      <c r="P76" s="134"/>
      <c r="Q76" s="134">
        <v>33</v>
      </c>
      <c r="R76" s="134">
        <v>70</v>
      </c>
      <c r="S76" s="129">
        <f t="shared" si="14"/>
        <v>0.7989130434782609</v>
      </c>
      <c r="T76" s="67" t="s">
        <v>6</v>
      </c>
      <c r="U76" s="73" t="s">
        <v>81</v>
      </c>
      <c r="V76" s="119"/>
      <c r="W76" s="74">
        <f t="shared" si="3"/>
        <v>73</v>
      </c>
      <c r="X76" s="54">
        <v>0</v>
      </c>
      <c r="Y76" s="52"/>
    </row>
    <row r="77" spans="1:25" s="11" customFormat="1" ht="24.75" customHeight="1">
      <c r="A77" s="101" t="s">
        <v>8</v>
      </c>
      <c r="B77" s="133" t="s">
        <v>185</v>
      </c>
      <c r="C77" s="134">
        <v>79</v>
      </c>
      <c r="D77" s="134">
        <v>25</v>
      </c>
      <c r="E77" s="134">
        <v>54</v>
      </c>
      <c r="F77" s="134"/>
      <c r="G77" s="134"/>
      <c r="H77" s="134">
        <v>79</v>
      </c>
      <c r="I77" s="134">
        <v>67</v>
      </c>
      <c r="J77" s="134">
        <v>49</v>
      </c>
      <c r="K77" s="134">
        <v>1</v>
      </c>
      <c r="L77" s="134">
        <v>17</v>
      </c>
      <c r="M77" s="134"/>
      <c r="N77" s="134"/>
      <c r="O77" s="134"/>
      <c r="P77" s="134"/>
      <c r="Q77" s="134">
        <v>12</v>
      </c>
      <c r="R77" s="134">
        <v>29</v>
      </c>
      <c r="S77" s="129">
        <f t="shared" si="14"/>
        <v>0.746268656716418</v>
      </c>
      <c r="T77" s="67" t="s">
        <v>7</v>
      </c>
      <c r="U77" s="73" t="s">
        <v>82</v>
      </c>
      <c r="V77" s="119"/>
      <c r="W77" s="74">
        <f t="shared" si="3"/>
        <v>25</v>
      </c>
      <c r="X77" s="54">
        <v>0</v>
      </c>
      <c r="Y77" s="52"/>
    </row>
    <row r="78" spans="1:25" s="11" customFormat="1" ht="24.75" customHeight="1">
      <c r="A78" s="100" t="s">
        <v>52</v>
      </c>
      <c r="B78" s="130" t="s">
        <v>186</v>
      </c>
      <c r="C78" s="126">
        <f aca="true" t="shared" si="15" ref="C78:R78">SUM(C79:C81)</f>
        <v>833</v>
      </c>
      <c r="D78" s="126">
        <f t="shared" si="15"/>
        <v>260</v>
      </c>
      <c r="E78" s="126">
        <f t="shared" si="15"/>
        <v>573</v>
      </c>
      <c r="F78" s="126">
        <f t="shared" si="15"/>
        <v>4</v>
      </c>
      <c r="G78" s="126">
        <f t="shared" si="15"/>
        <v>0</v>
      </c>
      <c r="H78" s="126">
        <f t="shared" si="15"/>
        <v>829</v>
      </c>
      <c r="I78" s="126">
        <f t="shared" si="15"/>
        <v>723</v>
      </c>
      <c r="J78" s="126">
        <f t="shared" si="15"/>
        <v>571</v>
      </c>
      <c r="K78" s="126">
        <f t="shared" si="15"/>
        <v>9</v>
      </c>
      <c r="L78" s="126">
        <f t="shared" si="15"/>
        <v>143</v>
      </c>
      <c r="M78" s="126">
        <f t="shared" si="15"/>
        <v>0</v>
      </c>
      <c r="N78" s="126">
        <f t="shared" si="15"/>
        <v>0</v>
      </c>
      <c r="O78" s="126">
        <f t="shared" si="15"/>
        <v>0</v>
      </c>
      <c r="P78" s="126">
        <f t="shared" si="15"/>
        <v>0</v>
      </c>
      <c r="Q78" s="126">
        <f t="shared" si="15"/>
        <v>106</v>
      </c>
      <c r="R78" s="126">
        <f t="shared" si="15"/>
        <v>249</v>
      </c>
      <c r="S78" s="127">
        <f t="shared" si="14"/>
        <v>0.8022130013831259</v>
      </c>
      <c r="T78" s="67" t="s">
        <v>8</v>
      </c>
      <c r="U78" s="73" t="s">
        <v>97</v>
      </c>
      <c r="V78" s="119">
        <v>260</v>
      </c>
      <c r="W78" s="74">
        <f t="shared" si="3"/>
        <v>0</v>
      </c>
      <c r="X78" s="54">
        <v>0</v>
      </c>
      <c r="Y78" s="52"/>
    </row>
    <row r="79" spans="1:25" s="11" customFormat="1" ht="24.75" customHeight="1">
      <c r="A79" s="101" t="s">
        <v>5</v>
      </c>
      <c r="B79" s="133" t="s">
        <v>86</v>
      </c>
      <c r="C79" s="134">
        <v>164</v>
      </c>
      <c r="D79" s="134">
        <v>43</v>
      </c>
      <c r="E79" s="134">
        <v>121</v>
      </c>
      <c r="F79" s="134">
        <v>2</v>
      </c>
      <c r="G79" s="134">
        <v>0</v>
      </c>
      <c r="H79" s="134">
        <v>162</v>
      </c>
      <c r="I79" s="134">
        <v>144</v>
      </c>
      <c r="J79" s="134">
        <v>118</v>
      </c>
      <c r="K79" s="134">
        <v>3</v>
      </c>
      <c r="L79" s="134">
        <v>23</v>
      </c>
      <c r="M79" s="134">
        <v>0</v>
      </c>
      <c r="N79" s="134">
        <v>0</v>
      </c>
      <c r="O79" s="134">
        <v>0</v>
      </c>
      <c r="P79" s="134">
        <v>0</v>
      </c>
      <c r="Q79" s="134">
        <v>18</v>
      </c>
      <c r="R79" s="134">
        <v>41</v>
      </c>
      <c r="S79" s="129">
        <f t="shared" si="14"/>
        <v>0.8402777777777778</v>
      </c>
      <c r="T79" s="67" t="s">
        <v>19</v>
      </c>
      <c r="U79" s="73" t="s">
        <v>83</v>
      </c>
      <c r="V79" s="119"/>
      <c r="W79" s="74">
        <f t="shared" si="3"/>
        <v>43</v>
      </c>
      <c r="X79" s="54"/>
      <c r="Y79" s="52"/>
    </row>
    <row r="80" spans="1:25" s="11" customFormat="1" ht="24.75" customHeight="1">
      <c r="A80" s="101" t="s">
        <v>6</v>
      </c>
      <c r="B80" s="133" t="s">
        <v>75</v>
      </c>
      <c r="C80" s="134">
        <v>372</v>
      </c>
      <c r="D80" s="134">
        <v>102</v>
      </c>
      <c r="E80" s="134">
        <v>270</v>
      </c>
      <c r="F80" s="134">
        <v>1</v>
      </c>
      <c r="G80" s="134">
        <v>0</v>
      </c>
      <c r="H80" s="134">
        <v>371</v>
      </c>
      <c r="I80" s="134">
        <v>342</v>
      </c>
      <c r="J80" s="134">
        <v>288</v>
      </c>
      <c r="K80" s="134">
        <v>1</v>
      </c>
      <c r="L80" s="134">
        <v>53</v>
      </c>
      <c r="M80" s="134">
        <v>0</v>
      </c>
      <c r="N80" s="134">
        <v>0</v>
      </c>
      <c r="O80" s="134">
        <v>0</v>
      </c>
      <c r="P80" s="134">
        <v>0</v>
      </c>
      <c r="Q80" s="134">
        <v>29</v>
      </c>
      <c r="R80" s="134">
        <v>82</v>
      </c>
      <c r="S80" s="129">
        <f t="shared" si="14"/>
        <v>0.8450292397660819</v>
      </c>
      <c r="T80" s="67"/>
      <c r="U80" s="73"/>
      <c r="V80" s="119"/>
      <c r="W80" s="74"/>
      <c r="X80" s="54"/>
      <c r="Y80" s="52"/>
    </row>
    <row r="81" spans="1:25" s="115" customFormat="1" ht="24.75" customHeight="1">
      <c r="A81" s="101" t="s">
        <v>7</v>
      </c>
      <c r="B81" s="133" t="s">
        <v>76</v>
      </c>
      <c r="C81" s="134">
        <v>297</v>
      </c>
      <c r="D81" s="134">
        <v>115</v>
      </c>
      <c r="E81" s="134">
        <v>182</v>
      </c>
      <c r="F81" s="134">
        <v>1</v>
      </c>
      <c r="G81" s="134">
        <v>0</v>
      </c>
      <c r="H81" s="134">
        <v>296</v>
      </c>
      <c r="I81" s="134">
        <v>237</v>
      </c>
      <c r="J81" s="134">
        <v>165</v>
      </c>
      <c r="K81" s="134">
        <v>5</v>
      </c>
      <c r="L81" s="134">
        <v>67</v>
      </c>
      <c r="M81" s="134">
        <v>0</v>
      </c>
      <c r="N81" s="134">
        <v>0</v>
      </c>
      <c r="O81" s="134">
        <v>0</v>
      </c>
      <c r="P81" s="134">
        <v>0</v>
      </c>
      <c r="Q81" s="134">
        <v>59</v>
      </c>
      <c r="R81" s="134">
        <v>126</v>
      </c>
      <c r="S81" s="129">
        <f t="shared" si="14"/>
        <v>0.7172995780590717</v>
      </c>
      <c r="T81" s="67" t="s">
        <v>52</v>
      </c>
      <c r="U81" s="72" t="s">
        <v>150</v>
      </c>
      <c r="V81" s="119"/>
      <c r="W81" s="74">
        <f aca="true" t="shared" si="16" ref="W81:W91">D81-V81</f>
        <v>115</v>
      </c>
      <c r="X81" s="54">
        <f>+C81-F81-G81-H81</f>
        <v>0</v>
      </c>
      <c r="Y81" s="52"/>
    </row>
    <row r="82" spans="1:25" s="5" customFormat="1" ht="24.75" customHeight="1">
      <c r="A82" s="100" t="s">
        <v>53</v>
      </c>
      <c r="B82" s="130" t="s">
        <v>187</v>
      </c>
      <c r="C82" s="126">
        <f>SUM(C83:C86)</f>
        <v>563</v>
      </c>
      <c r="D82" s="126">
        <f aca="true" t="shared" si="17" ref="D82:R82">SUM(D83:D86)</f>
        <v>171</v>
      </c>
      <c r="E82" s="126">
        <f t="shared" si="17"/>
        <v>392</v>
      </c>
      <c r="F82" s="126">
        <f t="shared" si="17"/>
        <v>7</v>
      </c>
      <c r="G82" s="126">
        <f t="shared" si="17"/>
        <v>0</v>
      </c>
      <c r="H82" s="126">
        <f t="shared" si="17"/>
        <v>556</v>
      </c>
      <c r="I82" s="126">
        <f t="shared" si="17"/>
        <v>469</v>
      </c>
      <c r="J82" s="126">
        <f t="shared" si="17"/>
        <v>355</v>
      </c>
      <c r="K82" s="126">
        <f t="shared" si="17"/>
        <v>5</v>
      </c>
      <c r="L82" s="126">
        <f t="shared" si="17"/>
        <v>109</v>
      </c>
      <c r="M82" s="126">
        <f t="shared" si="17"/>
        <v>0</v>
      </c>
      <c r="N82" s="126">
        <f t="shared" si="17"/>
        <v>0</v>
      </c>
      <c r="O82" s="126">
        <f t="shared" si="17"/>
        <v>0</v>
      </c>
      <c r="P82" s="126">
        <f t="shared" si="17"/>
        <v>0</v>
      </c>
      <c r="Q82" s="126">
        <f t="shared" si="17"/>
        <v>87</v>
      </c>
      <c r="R82" s="126">
        <f t="shared" si="17"/>
        <v>196</v>
      </c>
      <c r="S82" s="127">
        <f t="shared" si="14"/>
        <v>0.767590618336887</v>
      </c>
      <c r="T82" s="67" t="s">
        <v>5</v>
      </c>
      <c r="U82" s="73" t="s">
        <v>60</v>
      </c>
      <c r="V82" s="119">
        <v>171</v>
      </c>
      <c r="W82" s="74">
        <f t="shared" si="16"/>
        <v>0</v>
      </c>
      <c r="X82" s="54"/>
      <c r="Y82" s="52"/>
    </row>
    <row r="83" spans="1:25" s="11" customFormat="1" ht="24.75" customHeight="1">
      <c r="A83" s="101" t="s">
        <v>5</v>
      </c>
      <c r="B83" s="133" t="s">
        <v>141</v>
      </c>
      <c r="C83" s="134">
        <v>57</v>
      </c>
      <c r="D83" s="134">
        <v>0</v>
      </c>
      <c r="E83" s="134">
        <v>57</v>
      </c>
      <c r="F83" s="134">
        <v>0</v>
      </c>
      <c r="G83" s="134">
        <v>0</v>
      </c>
      <c r="H83" s="134">
        <v>57</v>
      </c>
      <c r="I83" s="134">
        <v>57</v>
      </c>
      <c r="J83" s="134">
        <v>57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0</v>
      </c>
      <c r="S83" s="129">
        <v>1</v>
      </c>
      <c r="T83" s="67" t="s">
        <v>6</v>
      </c>
      <c r="U83" s="73" t="s">
        <v>86</v>
      </c>
      <c r="V83" s="119"/>
      <c r="W83" s="74">
        <f t="shared" si="16"/>
        <v>0</v>
      </c>
      <c r="X83" s="54"/>
      <c r="Y83" s="52"/>
    </row>
    <row r="84" spans="1:25" s="11" customFormat="1" ht="24.75" customHeight="1">
      <c r="A84" s="101" t="s">
        <v>6</v>
      </c>
      <c r="B84" s="133" t="s">
        <v>142</v>
      </c>
      <c r="C84" s="134">
        <v>238</v>
      </c>
      <c r="D84" s="134">
        <v>85</v>
      </c>
      <c r="E84" s="134">
        <v>153</v>
      </c>
      <c r="F84" s="134">
        <v>4</v>
      </c>
      <c r="G84" s="134">
        <v>0</v>
      </c>
      <c r="H84" s="134">
        <v>234</v>
      </c>
      <c r="I84" s="134">
        <v>202</v>
      </c>
      <c r="J84" s="134">
        <v>139</v>
      </c>
      <c r="K84" s="134">
        <v>3</v>
      </c>
      <c r="L84" s="134">
        <v>60</v>
      </c>
      <c r="M84" s="134">
        <v>0</v>
      </c>
      <c r="N84" s="134">
        <v>0</v>
      </c>
      <c r="O84" s="134">
        <v>0</v>
      </c>
      <c r="P84" s="134">
        <v>0</v>
      </c>
      <c r="Q84" s="134">
        <v>32</v>
      </c>
      <c r="R84" s="134">
        <v>92</v>
      </c>
      <c r="S84" s="129">
        <v>0.6839378238341969</v>
      </c>
      <c r="T84" s="67" t="s">
        <v>7</v>
      </c>
      <c r="U84" s="73" t="s">
        <v>87</v>
      </c>
      <c r="V84" s="119"/>
      <c r="W84" s="74">
        <f t="shared" si="16"/>
        <v>85</v>
      </c>
      <c r="X84" s="54"/>
      <c r="Y84" s="52"/>
    </row>
    <row r="85" spans="1:25" s="11" customFormat="1" ht="24.75" customHeight="1">
      <c r="A85" s="101" t="s">
        <v>7</v>
      </c>
      <c r="B85" s="133" t="s">
        <v>143</v>
      </c>
      <c r="C85" s="134">
        <v>159</v>
      </c>
      <c r="D85" s="134">
        <v>46</v>
      </c>
      <c r="E85" s="134">
        <v>113</v>
      </c>
      <c r="F85" s="134">
        <v>1</v>
      </c>
      <c r="G85" s="134">
        <v>0</v>
      </c>
      <c r="H85" s="134">
        <v>158</v>
      </c>
      <c r="I85" s="134">
        <v>132</v>
      </c>
      <c r="J85" s="134">
        <v>94</v>
      </c>
      <c r="K85" s="134">
        <v>0</v>
      </c>
      <c r="L85" s="134">
        <v>38</v>
      </c>
      <c r="M85" s="134">
        <v>0</v>
      </c>
      <c r="N85" s="134">
        <v>0</v>
      </c>
      <c r="O85" s="134">
        <v>0</v>
      </c>
      <c r="P85" s="134">
        <v>0</v>
      </c>
      <c r="Q85" s="134">
        <v>26</v>
      </c>
      <c r="R85" s="134">
        <v>64</v>
      </c>
      <c r="S85" s="129">
        <v>0.7</v>
      </c>
      <c r="T85" s="67"/>
      <c r="U85" s="73"/>
      <c r="V85" s="119"/>
      <c r="W85" s="74"/>
      <c r="X85" s="54"/>
      <c r="Y85" s="52"/>
    </row>
    <row r="86" spans="1:25" s="11" customFormat="1" ht="24.75" customHeight="1">
      <c r="A86" s="101" t="s">
        <v>8</v>
      </c>
      <c r="B86" s="133" t="s">
        <v>144</v>
      </c>
      <c r="C86" s="134">
        <v>109</v>
      </c>
      <c r="D86" s="134">
        <v>40</v>
      </c>
      <c r="E86" s="134">
        <v>69</v>
      </c>
      <c r="F86" s="134">
        <v>2</v>
      </c>
      <c r="G86" s="134">
        <v>0</v>
      </c>
      <c r="H86" s="134">
        <v>107</v>
      </c>
      <c r="I86" s="134">
        <v>78</v>
      </c>
      <c r="J86" s="134">
        <v>65</v>
      </c>
      <c r="K86" s="134">
        <v>2</v>
      </c>
      <c r="L86" s="134">
        <v>11</v>
      </c>
      <c r="M86" s="134">
        <v>0</v>
      </c>
      <c r="N86" s="134">
        <v>0</v>
      </c>
      <c r="O86" s="134">
        <v>0</v>
      </c>
      <c r="P86" s="134">
        <v>0</v>
      </c>
      <c r="Q86" s="134">
        <v>29</v>
      </c>
      <c r="R86" s="134">
        <v>40</v>
      </c>
      <c r="S86" s="129">
        <v>0.8133333333333334</v>
      </c>
      <c r="T86" s="67" t="s">
        <v>8</v>
      </c>
      <c r="U86" s="73" t="s">
        <v>88</v>
      </c>
      <c r="V86" s="119"/>
      <c r="W86" s="74">
        <f t="shared" si="16"/>
        <v>40</v>
      </c>
      <c r="X86" s="54"/>
      <c r="Y86" s="52"/>
    </row>
    <row r="87" spans="1:25" s="115" customFormat="1" ht="24.75" customHeight="1">
      <c r="A87" s="100" t="s">
        <v>54</v>
      </c>
      <c r="B87" s="130" t="s">
        <v>188</v>
      </c>
      <c r="C87" s="126">
        <f>SUM(C88:C91)</f>
        <v>843</v>
      </c>
      <c r="D87" s="126">
        <f aca="true" t="shared" si="18" ref="D87:R87">SUM(D88:D91)</f>
        <v>138</v>
      </c>
      <c r="E87" s="126">
        <f t="shared" si="18"/>
        <v>705</v>
      </c>
      <c r="F87" s="126">
        <f t="shared" si="18"/>
        <v>15</v>
      </c>
      <c r="G87" s="126">
        <f t="shared" si="18"/>
        <v>0</v>
      </c>
      <c r="H87" s="126">
        <f t="shared" si="18"/>
        <v>828</v>
      </c>
      <c r="I87" s="126">
        <f t="shared" si="18"/>
        <v>725</v>
      </c>
      <c r="J87" s="126">
        <f t="shared" si="18"/>
        <v>640</v>
      </c>
      <c r="K87" s="126">
        <f t="shared" si="18"/>
        <v>1</v>
      </c>
      <c r="L87" s="126">
        <f t="shared" si="18"/>
        <v>84</v>
      </c>
      <c r="M87" s="126">
        <f t="shared" si="18"/>
        <v>0</v>
      </c>
      <c r="N87" s="126">
        <f t="shared" si="18"/>
        <v>0</v>
      </c>
      <c r="O87" s="126">
        <f t="shared" si="18"/>
        <v>0</v>
      </c>
      <c r="P87" s="126">
        <f t="shared" si="18"/>
        <v>0</v>
      </c>
      <c r="Q87" s="126">
        <f t="shared" si="18"/>
        <v>103</v>
      </c>
      <c r="R87" s="126">
        <f t="shared" si="18"/>
        <v>187</v>
      </c>
      <c r="S87" s="127">
        <f t="shared" si="14"/>
        <v>0.8841379310344828</v>
      </c>
      <c r="T87" s="67" t="s">
        <v>53</v>
      </c>
      <c r="U87" s="72" t="s">
        <v>151</v>
      </c>
      <c r="V87" s="119">
        <v>138</v>
      </c>
      <c r="W87" s="74">
        <f t="shared" si="16"/>
        <v>0</v>
      </c>
      <c r="X87" s="54">
        <f>+C87-F87-G87-H87</f>
        <v>0</v>
      </c>
      <c r="Y87" s="52">
        <f>C87-F87-G87-H87</f>
        <v>0</v>
      </c>
    </row>
    <row r="88" spans="1:25" s="5" customFormat="1" ht="24.75" customHeight="1">
      <c r="A88" s="101" t="s">
        <v>5</v>
      </c>
      <c r="B88" s="133" t="s">
        <v>94</v>
      </c>
      <c r="C88" s="134">
        <v>181</v>
      </c>
      <c r="D88" s="134">
        <v>16</v>
      </c>
      <c r="E88" s="134">
        <v>165</v>
      </c>
      <c r="F88" s="134">
        <v>4</v>
      </c>
      <c r="G88" s="134">
        <v>0</v>
      </c>
      <c r="H88" s="134">
        <v>177</v>
      </c>
      <c r="I88" s="134">
        <v>162</v>
      </c>
      <c r="J88" s="134">
        <v>150</v>
      </c>
      <c r="K88" s="134"/>
      <c r="L88" s="134">
        <v>12</v>
      </c>
      <c r="M88" s="134">
        <v>0</v>
      </c>
      <c r="N88" s="134">
        <v>0</v>
      </c>
      <c r="O88" s="134"/>
      <c r="P88" s="134">
        <v>0</v>
      </c>
      <c r="Q88" s="134">
        <v>15</v>
      </c>
      <c r="R88" s="134">
        <v>27</v>
      </c>
      <c r="S88" s="129">
        <f t="shared" si="14"/>
        <v>0.9259259259259259</v>
      </c>
      <c r="T88" s="67" t="s">
        <v>5</v>
      </c>
      <c r="U88" s="73" t="s">
        <v>89</v>
      </c>
      <c r="V88" s="119"/>
      <c r="W88" s="74">
        <f t="shared" si="16"/>
        <v>16</v>
      </c>
      <c r="X88" s="54">
        <v>0</v>
      </c>
      <c r="Y88" s="52"/>
    </row>
    <row r="89" spans="1:25" s="11" customFormat="1" ht="24.75" customHeight="1">
      <c r="A89" s="101" t="s">
        <v>6</v>
      </c>
      <c r="B89" s="133" t="s">
        <v>78</v>
      </c>
      <c r="C89" s="134">
        <v>228</v>
      </c>
      <c r="D89" s="134">
        <v>42</v>
      </c>
      <c r="E89" s="134">
        <v>186</v>
      </c>
      <c r="F89" s="134">
        <v>3</v>
      </c>
      <c r="G89" s="134"/>
      <c r="H89" s="134">
        <v>225</v>
      </c>
      <c r="I89" s="134">
        <v>201</v>
      </c>
      <c r="J89" s="134">
        <v>164</v>
      </c>
      <c r="K89" s="134">
        <v>1</v>
      </c>
      <c r="L89" s="134">
        <v>36</v>
      </c>
      <c r="M89" s="134"/>
      <c r="N89" s="134"/>
      <c r="O89" s="134"/>
      <c r="P89" s="134"/>
      <c r="Q89" s="134">
        <v>24</v>
      </c>
      <c r="R89" s="134">
        <v>60</v>
      </c>
      <c r="S89" s="129">
        <f t="shared" si="14"/>
        <v>0.8208955223880597</v>
      </c>
      <c r="T89" s="67" t="s">
        <v>6</v>
      </c>
      <c r="U89" s="73" t="s">
        <v>90</v>
      </c>
      <c r="V89" s="119"/>
      <c r="W89" s="74">
        <f t="shared" si="16"/>
        <v>42</v>
      </c>
      <c r="X89" s="54">
        <v>0</v>
      </c>
      <c r="Y89" s="52"/>
    </row>
    <row r="90" spans="1:25" s="11" customFormat="1" ht="24.75" customHeight="1">
      <c r="A90" s="101" t="s">
        <v>7</v>
      </c>
      <c r="B90" s="133" t="s">
        <v>79</v>
      </c>
      <c r="C90" s="134">
        <v>254</v>
      </c>
      <c r="D90" s="134">
        <v>55</v>
      </c>
      <c r="E90" s="134">
        <v>199</v>
      </c>
      <c r="F90" s="134">
        <v>3</v>
      </c>
      <c r="G90" s="134"/>
      <c r="H90" s="134">
        <v>251</v>
      </c>
      <c r="I90" s="134">
        <v>211</v>
      </c>
      <c r="J90" s="134">
        <v>185</v>
      </c>
      <c r="K90" s="134"/>
      <c r="L90" s="134">
        <v>26</v>
      </c>
      <c r="M90" s="134"/>
      <c r="N90" s="134"/>
      <c r="O90" s="134"/>
      <c r="P90" s="134"/>
      <c r="Q90" s="134">
        <v>40</v>
      </c>
      <c r="R90" s="134">
        <v>66</v>
      </c>
      <c r="S90" s="129">
        <f t="shared" si="14"/>
        <v>0.8767772511848341</v>
      </c>
      <c r="T90" s="67" t="s">
        <v>7</v>
      </c>
      <c r="U90" s="73" t="s">
        <v>91</v>
      </c>
      <c r="V90" s="119"/>
      <c r="W90" s="74">
        <f t="shared" si="16"/>
        <v>55</v>
      </c>
      <c r="X90" s="54">
        <v>0</v>
      </c>
      <c r="Y90" s="52"/>
    </row>
    <row r="91" spans="1:25" s="11" customFormat="1" ht="24.75" customHeight="1">
      <c r="A91" s="101" t="s">
        <v>8</v>
      </c>
      <c r="B91" s="133" t="s">
        <v>200</v>
      </c>
      <c r="C91" s="134">
        <v>180</v>
      </c>
      <c r="D91" s="134">
        <v>25</v>
      </c>
      <c r="E91" s="134">
        <v>155</v>
      </c>
      <c r="F91" s="134">
        <v>5</v>
      </c>
      <c r="G91" s="134"/>
      <c r="H91" s="134">
        <v>175</v>
      </c>
      <c r="I91" s="134">
        <v>151</v>
      </c>
      <c r="J91" s="134">
        <v>141</v>
      </c>
      <c r="K91" s="134"/>
      <c r="L91" s="134">
        <v>10</v>
      </c>
      <c r="M91" s="134"/>
      <c r="N91" s="134"/>
      <c r="O91" s="134"/>
      <c r="P91" s="134"/>
      <c r="Q91" s="134">
        <v>24</v>
      </c>
      <c r="R91" s="134">
        <v>34</v>
      </c>
      <c r="S91" s="129">
        <f t="shared" si="14"/>
        <v>0.9337748344370861</v>
      </c>
      <c r="T91" s="67" t="s">
        <v>8</v>
      </c>
      <c r="U91" s="73" t="s">
        <v>92</v>
      </c>
      <c r="V91" s="119"/>
      <c r="W91" s="74">
        <f t="shared" si="16"/>
        <v>25</v>
      </c>
      <c r="X91" s="54">
        <v>0</v>
      </c>
      <c r="Y91" s="52"/>
    </row>
    <row r="92" spans="1:25" ht="24.75" customHeight="1">
      <c r="A92" s="65"/>
      <c r="B92" s="64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3"/>
      <c r="T92" s="33"/>
      <c r="U92" s="33"/>
      <c r="V92" s="33"/>
      <c r="W92" s="33"/>
      <c r="X92" s="33"/>
      <c r="Y92" s="52">
        <f aca="true" t="shared" si="19" ref="Y92:Y102">C92-F92-G92-H92</f>
        <v>0</v>
      </c>
    </row>
    <row r="93" spans="3:25" ht="18.75">
      <c r="C93" s="157"/>
      <c r="D93" s="157"/>
      <c r="E93" s="157"/>
      <c r="I93" s="6"/>
      <c r="J93" s="6"/>
      <c r="K93" s="6"/>
      <c r="L93" s="157" t="s">
        <v>207</v>
      </c>
      <c r="M93" s="157"/>
      <c r="N93" s="157"/>
      <c r="O93" s="157"/>
      <c r="P93" s="157"/>
      <c r="Q93" s="157"/>
      <c r="R93" s="1"/>
      <c r="Y93" s="92">
        <f t="shared" si="19"/>
        <v>0</v>
      </c>
    </row>
    <row r="94" spans="3:25" ht="20.25" customHeight="1">
      <c r="C94" s="4"/>
      <c r="D94" s="4"/>
      <c r="E94" s="87"/>
      <c r="F94" s="87"/>
      <c r="G94" s="87"/>
      <c r="H94" s="87"/>
      <c r="I94" s="4"/>
      <c r="J94" s="4"/>
      <c r="K94" s="4"/>
      <c r="L94" s="151" t="s">
        <v>155</v>
      </c>
      <c r="M94" s="151"/>
      <c r="N94" s="151"/>
      <c r="O94" s="151"/>
      <c r="P94" s="151"/>
      <c r="Q94" s="151"/>
      <c r="R94" s="1"/>
      <c r="Y94" s="92">
        <f t="shared" si="19"/>
        <v>0</v>
      </c>
    </row>
    <row r="95" spans="3:25" ht="20.25" customHeight="1">
      <c r="C95" s="151" t="s">
        <v>16</v>
      </c>
      <c r="D95" s="151"/>
      <c r="E95" s="151"/>
      <c r="F95" s="87"/>
      <c r="G95" s="87"/>
      <c r="H95" s="87"/>
      <c r="I95" s="4"/>
      <c r="J95" s="4"/>
      <c r="K95" s="4"/>
      <c r="L95" s="151" t="s">
        <v>121</v>
      </c>
      <c r="M95" s="151"/>
      <c r="N95" s="151"/>
      <c r="O95" s="151"/>
      <c r="P95" s="151"/>
      <c r="Q95" s="151"/>
      <c r="R95" s="1"/>
      <c r="Y95" s="92"/>
    </row>
    <row r="96" spans="3:25" ht="20.25" customHeight="1">
      <c r="C96" s="4"/>
      <c r="D96" s="4"/>
      <c r="E96" s="87"/>
      <c r="F96" s="87"/>
      <c r="G96" s="87"/>
      <c r="H96" s="87"/>
      <c r="I96" s="4"/>
      <c r="J96" s="4"/>
      <c r="K96" s="4"/>
      <c r="L96" s="88"/>
      <c r="M96" s="88"/>
      <c r="N96" s="88"/>
      <c r="O96" s="88"/>
      <c r="P96" s="88"/>
      <c r="Q96" s="88"/>
      <c r="R96" s="1"/>
      <c r="Y96" s="92"/>
    </row>
    <row r="97" spans="3:25" ht="20.25" customHeight="1">
      <c r="C97" s="4"/>
      <c r="D97" s="4"/>
      <c r="E97" s="87"/>
      <c r="F97" s="87"/>
      <c r="G97" s="87"/>
      <c r="H97" s="87"/>
      <c r="I97" s="4"/>
      <c r="J97" s="4"/>
      <c r="K97" s="4"/>
      <c r="L97" s="88"/>
      <c r="M97" s="88"/>
      <c r="N97" s="88"/>
      <c r="O97" s="88"/>
      <c r="P97" s="88"/>
      <c r="Q97" s="88"/>
      <c r="R97" s="1"/>
      <c r="Y97" s="92"/>
    </row>
    <row r="98" spans="3:25" ht="20.25" customHeight="1">
      <c r="C98" s="4"/>
      <c r="D98" s="4"/>
      <c r="E98" s="87"/>
      <c r="F98" s="87"/>
      <c r="G98" s="87"/>
      <c r="H98" s="87"/>
      <c r="I98" s="4"/>
      <c r="J98" s="4"/>
      <c r="K98" s="4"/>
      <c r="L98" s="88"/>
      <c r="M98" s="88"/>
      <c r="N98" s="88"/>
      <c r="O98" s="88"/>
      <c r="P98" s="88"/>
      <c r="Q98" s="88"/>
      <c r="R98" s="1"/>
      <c r="Y98" s="92"/>
    </row>
    <row r="99" spans="3:25" ht="23.25">
      <c r="C99" s="155" t="s">
        <v>199</v>
      </c>
      <c r="D99" s="155"/>
      <c r="E99" s="155"/>
      <c r="F99" s="90"/>
      <c r="G99" s="90"/>
      <c r="H99" s="90"/>
      <c r="I99" s="91"/>
      <c r="J99" s="91"/>
      <c r="K99" s="91"/>
      <c r="L99" s="155" t="s">
        <v>108</v>
      </c>
      <c r="M99" s="155"/>
      <c r="N99" s="155"/>
      <c r="O99" s="155"/>
      <c r="P99" s="155"/>
      <c r="Q99" s="155"/>
      <c r="R99" s="1"/>
      <c r="Y99" s="92" t="e">
        <f t="shared" si="19"/>
        <v>#VALUE!</v>
      </c>
    </row>
    <row r="100" ht="15.75">
      <c r="Y100" s="92">
        <f t="shared" si="19"/>
        <v>0</v>
      </c>
    </row>
    <row r="101" spans="4:25" ht="15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Y101" s="92">
        <f t="shared" si="19"/>
        <v>0</v>
      </c>
    </row>
    <row r="102" spans="3:25" ht="15.75">
      <c r="C102" s="3">
        <f aca="true" t="shared" si="20" ref="C102:C133">C11-D11-E11</f>
        <v>0</v>
      </c>
      <c r="G102" s="2">
        <f aca="true" t="shared" si="21" ref="G102:G133">H11-I11-Q11</f>
        <v>0</v>
      </c>
      <c r="H102" s="2">
        <f aca="true" t="shared" si="22" ref="H102:H133">C11-F11-G11-H11</f>
        <v>-6</v>
      </c>
      <c r="I102" s="2">
        <f aca="true" t="shared" si="23" ref="I102:I133">I11-J11-K11-L11-M11-N11-O11-P11</f>
        <v>0</v>
      </c>
      <c r="R102" s="2">
        <f aca="true" t="shared" si="24" ref="R102:R133">R11-Q11-P11-O11-N11-M11-L11</f>
        <v>0</v>
      </c>
      <c r="Y102" s="92">
        <f t="shared" si="19"/>
        <v>6</v>
      </c>
    </row>
    <row r="103" spans="3:18" ht="15.75">
      <c r="C103" s="3">
        <f t="shared" si="20"/>
        <v>0</v>
      </c>
      <c r="G103" s="2">
        <f t="shared" si="21"/>
        <v>0</v>
      </c>
      <c r="H103" s="2">
        <f t="shared" si="22"/>
        <v>0</v>
      </c>
      <c r="I103" s="2">
        <f t="shared" si="23"/>
        <v>0</v>
      </c>
      <c r="R103" s="2">
        <f t="shared" si="24"/>
        <v>0</v>
      </c>
    </row>
    <row r="104" spans="3:18" ht="15.75">
      <c r="C104" s="3">
        <f t="shared" si="20"/>
        <v>0</v>
      </c>
      <c r="G104" s="2">
        <f t="shared" si="21"/>
        <v>0</v>
      </c>
      <c r="H104" s="2">
        <f t="shared" si="22"/>
        <v>0</v>
      </c>
      <c r="I104" s="2">
        <f t="shared" si="23"/>
        <v>0</v>
      </c>
      <c r="R104" s="2">
        <f t="shared" si="24"/>
        <v>0</v>
      </c>
    </row>
    <row r="105" spans="3:18" ht="15.75">
      <c r="C105" s="3">
        <f t="shared" si="20"/>
        <v>0</v>
      </c>
      <c r="G105" s="2">
        <f t="shared" si="21"/>
        <v>0</v>
      </c>
      <c r="H105" s="2">
        <f t="shared" si="22"/>
        <v>0</v>
      </c>
      <c r="I105" s="2">
        <f t="shared" si="23"/>
        <v>0</v>
      </c>
      <c r="R105" s="2">
        <f t="shared" si="24"/>
        <v>0</v>
      </c>
    </row>
    <row r="106" spans="3:18" ht="15.75">
      <c r="C106" s="3">
        <f t="shared" si="20"/>
        <v>0</v>
      </c>
      <c r="G106" s="2">
        <f t="shared" si="21"/>
        <v>0</v>
      </c>
      <c r="H106" s="2">
        <f t="shared" si="22"/>
        <v>0</v>
      </c>
      <c r="I106" s="2">
        <f t="shared" si="23"/>
        <v>0</v>
      </c>
      <c r="R106" s="2">
        <f t="shared" si="24"/>
        <v>0</v>
      </c>
    </row>
    <row r="107" spans="3:18" ht="15.75">
      <c r="C107" s="3">
        <f t="shared" si="20"/>
        <v>0</v>
      </c>
      <c r="G107" s="2">
        <f t="shared" si="21"/>
        <v>0</v>
      </c>
      <c r="H107" s="2">
        <f t="shared" si="22"/>
        <v>0</v>
      </c>
      <c r="I107" s="2">
        <f t="shared" si="23"/>
        <v>0</v>
      </c>
      <c r="R107" s="2">
        <f t="shared" si="24"/>
        <v>0</v>
      </c>
    </row>
    <row r="108" spans="3:18" ht="15.75">
      <c r="C108" s="3">
        <f t="shared" si="20"/>
        <v>0</v>
      </c>
      <c r="G108" s="2">
        <f t="shared" si="21"/>
        <v>0</v>
      </c>
      <c r="H108" s="2">
        <f t="shared" si="22"/>
        <v>0</v>
      </c>
      <c r="I108" s="2">
        <f t="shared" si="23"/>
        <v>0</v>
      </c>
      <c r="R108" s="2">
        <f t="shared" si="24"/>
        <v>0</v>
      </c>
    </row>
    <row r="109" spans="3:18" ht="15.75">
      <c r="C109" s="3">
        <f t="shared" si="20"/>
        <v>0</v>
      </c>
      <c r="G109" s="2">
        <f t="shared" si="21"/>
        <v>0</v>
      </c>
      <c r="H109" s="2">
        <f t="shared" si="22"/>
        <v>0</v>
      </c>
      <c r="I109" s="2">
        <f t="shared" si="23"/>
        <v>0</v>
      </c>
      <c r="R109" s="2">
        <f t="shared" si="24"/>
        <v>0</v>
      </c>
    </row>
    <row r="110" spans="3:18" ht="15.75">
      <c r="C110" s="3">
        <f t="shared" si="20"/>
        <v>0</v>
      </c>
      <c r="G110" s="2">
        <f t="shared" si="21"/>
        <v>0</v>
      </c>
      <c r="H110" s="2">
        <f t="shared" si="22"/>
        <v>0</v>
      </c>
      <c r="I110" s="2">
        <f t="shared" si="23"/>
        <v>0</v>
      </c>
      <c r="R110" s="2">
        <f t="shared" si="24"/>
        <v>0</v>
      </c>
    </row>
    <row r="111" spans="3:18" ht="15.75">
      <c r="C111" s="3">
        <f t="shared" si="20"/>
        <v>0</v>
      </c>
      <c r="G111" s="2">
        <f t="shared" si="21"/>
        <v>0</v>
      </c>
      <c r="H111" s="2">
        <f t="shared" si="22"/>
        <v>0</v>
      </c>
      <c r="I111" s="2">
        <f t="shared" si="23"/>
        <v>0</v>
      </c>
      <c r="R111" s="2">
        <f t="shared" si="24"/>
        <v>0</v>
      </c>
    </row>
    <row r="112" spans="3:18" ht="15.75">
      <c r="C112" s="3">
        <f t="shared" si="20"/>
        <v>0</v>
      </c>
      <c r="G112" s="2">
        <f t="shared" si="21"/>
        <v>0</v>
      </c>
      <c r="H112" s="2">
        <f t="shared" si="22"/>
        <v>0</v>
      </c>
      <c r="I112" s="2">
        <f t="shared" si="23"/>
        <v>0</v>
      </c>
      <c r="R112" s="2">
        <f t="shared" si="24"/>
        <v>0</v>
      </c>
    </row>
    <row r="113" spans="3:18" ht="15.75">
      <c r="C113" s="3">
        <f t="shared" si="20"/>
        <v>0</v>
      </c>
      <c r="G113" s="2">
        <f t="shared" si="21"/>
        <v>0</v>
      </c>
      <c r="H113" s="2">
        <f t="shared" si="22"/>
        <v>0</v>
      </c>
      <c r="I113" s="2">
        <f t="shared" si="23"/>
        <v>0</v>
      </c>
      <c r="R113" s="2">
        <f t="shared" si="24"/>
        <v>0</v>
      </c>
    </row>
    <row r="114" spans="3:18" ht="15.75">
      <c r="C114" s="3">
        <f t="shared" si="20"/>
        <v>0</v>
      </c>
      <c r="G114" s="2">
        <f t="shared" si="21"/>
        <v>0</v>
      </c>
      <c r="H114" s="2">
        <f t="shared" si="22"/>
        <v>0</v>
      </c>
      <c r="I114" s="2">
        <f t="shared" si="23"/>
        <v>0</v>
      </c>
      <c r="R114" s="2">
        <f t="shared" si="24"/>
        <v>0</v>
      </c>
    </row>
    <row r="115" spans="3:18" ht="15.75">
      <c r="C115" s="3">
        <f t="shared" si="20"/>
        <v>0</v>
      </c>
      <c r="G115" s="2">
        <f t="shared" si="21"/>
        <v>0</v>
      </c>
      <c r="H115" s="2">
        <f t="shared" si="22"/>
        <v>0</v>
      </c>
      <c r="I115" s="2">
        <f t="shared" si="23"/>
        <v>0</v>
      </c>
      <c r="R115" s="2">
        <f t="shared" si="24"/>
        <v>0</v>
      </c>
    </row>
    <row r="116" spans="3:18" ht="15.75">
      <c r="C116" s="3">
        <f t="shared" si="20"/>
        <v>0</v>
      </c>
      <c r="G116" s="2">
        <f t="shared" si="21"/>
        <v>0</v>
      </c>
      <c r="H116" s="2">
        <f t="shared" si="22"/>
        <v>0</v>
      </c>
      <c r="I116" s="2">
        <f t="shared" si="23"/>
        <v>0</v>
      </c>
      <c r="R116" s="2">
        <f t="shared" si="24"/>
        <v>0</v>
      </c>
    </row>
    <row r="117" spans="3:18" ht="15.75">
      <c r="C117" s="3">
        <f t="shared" si="20"/>
        <v>0</v>
      </c>
      <c r="G117" s="2">
        <f t="shared" si="21"/>
        <v>0</v>
      </c>
      <c r="H117" s="2">
        <f t="shared" si="22"/>
        <v>0</v>
      </c>
      <c r="I117" s="2">
        <f t="shared" si="23"/>
        <v>0</v>
      </c>
      <c r="R117" s="2">
        <f t="shared" si="24"/>
        <v>0</v>
      </c>
    </row>
    <row r="118" spans="3:18" ht="15.75">
      <c r="C118" s="3">
        <f t="shared" si="20"/>
        <v>0</v>
      </c>
      <c r="G118" s="2">
        <f t="shared" si="21"/>
        <v>0</v>
      </c>
      <c r="H118" s="2">
        <f t="shared" si="22"/>
        <v>0</v>
      </c>
      <c r="I118" s="2">
        <f t="shared" si="23"/>
        <v>0</v>
      </c>
      <c r="R118" s="2">
        <f t="shared" si="24"/>
        <v>0</v>
      </c>
    </row>
    <row r="119" spans="3:18" ht="15.75">
      <c r="C119" s="3">
        <f t="shared" si="20"/>
        <v>0</v>
      </c>
      <c r="G119" s="2">
        <f t="shared" si="21"/>
        <v>0</v>
      </c>
      <c r="H119" s="2">
        <f t="shared" si="22"/>
        <v>0</v>
      </c>
      <c r="I119" s="2">
        <f t="shared" si="23"/>
        <v>0</v>
      </c>
      <c r="R119" s="2">
        <f t="shared" si="24"/>
        <v>0</v>
      </c>
    </row>
    <row r="120" spans="3:18" ht="15.75">
      <c r="C120" s="3">
        <f t="shared" si="20"/>
        <v>0</v>
      </c>
      <c r="G120" s="2">
        <f t="shared" si="21"/>
        <v>0</v>
      </c>
      <c r="H120" s="2">
        <f t="shared" si="22"/>
        <v>0</v>
      </c>
      <c r="I120" s="2">
        <f t="shared" si="23"/>
        <v>0</v>
      </c>
      <c r="R120" s="2">
        <f t="shared" si="24"/>
        <v>0</v>
      </c>
    </row>
    <row r="121" spans="3:18" ht="15.75">
      <c r="C121" s="3">
        <f t="shared" si="20"/>
        <v>0</v>
      </c>
      <c r="G121" s="2">
        <f t="shared" si="21"/>
        <v>0</v>
      </c>
      <c r="H121" s="2">
        <f t="shared" si="22"/>
        <v>0</v>
      </c>
      <c r="I121" s="2">
        <f t="shared" si="23"/>
        <v>0</v>
      </c>
      <c r="R121" s="2">
        <f t="shared" si="24"/>
        <v>0</v>
      </c>
    </row>
    <row r="122" spans="3:18" ht="15.75">
      <c r="C122" s="3">
        <f t="shared" si="20"/>
        <v>0</v>
      </c>
      <c r="G122" s="2">
        <f t="shared" si="21"/>
        <v>0</v>
      </c>
      <c r="H122" s="2">
        <f t="shared" si="22"/>
        <v>0</v>
      </c>
      <c r="I122" s="2">
        <f t="shared" si="23"/>
        <v>0</v>
      </c>
      <c r="R122" s="2">
        <f t="shared" si="24"/>
        <v>0</v>
      </c>
    </row>
    <row r="123" spans="3:18" ht="15.75">
      <c r="C123" s="3">
        <f t="shared" si="20"/>
        <v>0</v>
      </c>
      <c r="G123" s="2">
        <f t="shared" si="21"/>
        <v>0</v>
      </c>
      <c r="H123" s="2">
        <f t="shared" si="22"/>
        <v>0</v>
      </c>
      <c r="I123" s="2">
        <f t="shared" si="23"/>
        <v>0</v>
      </c>
      <c r="R123" s="2">
        <f t="shared" si="24"/>
        <v>0</v>
      </c>
    </row>
    <row r="124" spans="3:18" ht="15.75">
      <c r="C124" s="3">
        <f t="shared" si="20"/>
        <v>0</v>
      </c>
      <c r="G124" s="2">
        <f t="shared" si="21"/>
        <v>0</v>
      </c>
      <c r="H124" s="2">
        <f t="shared" si="22"/>
        <v>0</v>
      </c>
      <c r="I124" s="2">
        <f t="shared" si="23"/>
        <v>0</v>
      </c>
      <c r="R124" s="2">
        <f t="shared" si="24"/>
        <v>0</v>
      </c>
    </row>
    <row r="125" spans="3:18" ht="15.75">
      <c r="C125" s="3">
        <f t="shared" si="20"/>
        <v>0</v>
      </c>
      <c r="G125" s="2">
        <f t="shared" si="21"/>
        <v>0</v>
      </c>
      <c r="H125" s="2">
        <f t="shared" si="22"/>
        <v>0</v>
      </c>
      <c r="I125" s="2">
        <f t="shared" si="23"/>
        <v>0</v>
      </c>
      <c r="R125" s="2">
        <f t="shared" si="24"/>
        <v>0</v>
      </c>
    </row>
    <row r="126" spans="3:18" ht="15.75">
      <c r="C126" s="3">
        <f t="shared" si="20"/>
        <v>0</v>
      </c>
      <c r="G126" s="2">
        <f t="shared" si="21"/>
        <v>0</v>
      </c>
      <c r="H126" s="2">
        <f t="shared" si="22"/>
        <v>0</v>
      </c>
      <c r="I126" s="2">
        <f t="shared" si="23"/>
        <v>0</v>
      </c>
      <c r="R126" s="2">
        <f t="shared" si="24"/>
        <v>0</v>
      </c>
    </row>
    <row r="127" spans="3:18" ht="15.75">
      <c r="C127" s="3">
        <f t="shared" si="20"/>
        <v>0</v>
      </c>
      <c r="G127" s="2">
        <f t="shared" si="21"/>
        <v>0</v>
      </c>
      <c r="H127" s="2">
        <f t="shared" si="22"/>
        <v>0</v>
      </c>
      <c r="I127" s="2">
        <f t="shared" si="23"/>
        <v>0</v>
      </c>
      <c r="R127" s="2">
        <f t="shared" si="24"/>
        <v>0</v>
      </c>
    </row>
    <row r="128" spans="3:18" ht="15.75">
      <c r="C128" s="3">
        <f t="shared" si="20"/>
        <v>0</v>
      </c>
      <c r="G128" s="2">
        <f t="shared" si="21"/>
        <v>0</v>
      </c>
      <c r="H128" s="2">
        <f t="shared" si="22"/>
        <v>0</v>
      </c>
      <c r="I128" s="2">
        <f t="shared" si="23"/>
        <v>0</v>
      </c>
      <c r="R128" s="2">
        <f t="shared" si="24"/>
        <v>0</v>
      </c>
    </row>
    <row r="129" spans="3:18" ht="15.75">
      <c r="C129" s="3">
        <f t="shared" si="20"/>
        <v>0</v>
      </c>
      <c r="G129" s="2">
        <f t="shared" si="21"/>
        <v>0</v>
      </c>
      <c r="H129" s="2">
        <f t="shared" si="22"/>
        <v>0</v>
      </c>
      <c r="I129" s="2">
        <f t="shared" si="23"/>
        <v>0</v>
      </c>
      <c r="R129" s="2">
        <f t="shared" si="24"/>
        <v>0</v>
      </c>
    </row>
    <row r="130" spans="3:18" ht="15.75">
      <c r="C130" s="3">
        <f t="shared" si="20"/>
        <v>0</v>
      </c>
      <c r="G130" s="2">
        <f t="shared" si="21"/>
        <v>0</v>
      </c>
      <c r="H130" s="2">
        <f t="shared" si="22"/>
        <v>0</v>
      </c>
      <c r="I130" s="2">
        <f t="shared" si="23"/>
        <v>0</v>
      </c>
      <c r="R130" s="2">
        <f t="shared" si="24"/>
        <v>0</v>
      </c>
    </row>
    <row r="131" spans="3:18" ht="15.75">
      <c r="C131" s="3">
        <f t="shared" si="20"/>
        <v>0</v>
      </c>
      <c r="G131" s="2">
        <f t="shared" si="21"/>
        <v>0</v>
      </c>
      <c r="H131" s="2">
        <f t="shared" si="22"/>
        <v>0</v>
      </c>
      <c r="I131" s="2">
        <f t="shared" si="23"/>
        <v>0</v>
      </c>
      <c r="R131" s="2">
        <f t="shared" si="24"/>
        <v>0</v>
      </c>
    </row>
    <row r="132" spans="3:18" ht="15.75">
      <c r="C132" s="3">
        <f t="shared" si="20"/>
        <v>0</v>
      </c>
      <c r="G132" s="2">
        <f t="shared" si="21"/>
        <v>0</v>
      </c>
      <c r="H132" s="2">
        <f t="shared" si="22"/>
        <v>0</v>
      </c>
      <c r="I132" s="2">
        <f t="shared" si="23"/>
        <v>0</v>
      </c>
      <c r="R132" s="2">
        <f t="shared" si="24"/>
        <v>0</v>
      </c>
    </row>
    <row r="133" spans="3:18" ht="15.75">
      <c r="C133" s="3">
        <f t="shared" si="20"/>
        <v>0</v>
      </c>
      <c r="G133" s="2">
        <f t="shared" si="21"/>
        <v>0</v>
      </c>
      <c r="H133" s="2">
        <f t="shared" si="22"/>
        <v>0</v>
      </c>
      <c r="I133" s="2">
        <f t="shared" si="23"/>
        <v>0</v>
      </c>
      <c r="R133" s="2">
        <f t="shared" si="24"/>
        <v>0</v>
      </c>
    </row>
    <row r="134" spans="3:18" ht="15.75">
      <c r="C134" s="3">
        <f aca="true" t="shared" si="25" ref="C134:C157">C43-D43-E43</f>
        <v>0</v>
      </c>
      <c r="G134" s="2">
        <f aca="true" t="shared" si="26" ref="G134:G157">H43-I43-Q43</f>
        <v>0</v>
      </c>
      <c r="H134" s="2">
        <f aca="true" t="shared" si="27" ref="H134:H157">C43-F43-G43-H43</f>
        <v>0</v>
      </c>
      <c r="I134" s="2">
        <f aca="true" t="shared" si="28" ref="I134:I157">I43-J43-K43-L43-M43-N43-O43-P43</f>
        <v>0</v>
      </c>
      <c r="R134" s="2">
        <f aca="true" t="shared" si="29" ref="R134:R157">R43-Q43-P43-O43-N43-M43-L43</f>
        <v>0</v>
      </c>
    </row>
    <row r="135" spans="3:18" ht="15.75">
      <c r="C135" s="3">
        <f t="shared" si="25"/>
        <v>0</v>
      </c>
      <c r="G135" s="2">
        <f t="shared" si="26"/>
        <v>0</v>
      </c>
      <c r="H135" s="2">
        <f t="shared" si="27"/>
        <v>0</v>
      </c>
      <c r="I135" s="2">
        <f t="shared" si="28"/>
        <v>0</v>
      </c>
      <c r="R135" s="2">
        <f t="shared" si="29"/>
        <v>0</v>
      </c>
    </row>
    <row r="136" spans="3:18" ht="15.75">
      <c r="C136" s="3">
        <f t="shared" si="25"/>
        <v>0</v>
      </c>
      <c r="G136" s="2">
        <f t="shared" si="26"/>
        <v>0</v>
      </c>
      <c r="H136" s="2">
        <f t="shared" si="27"/>
        <v>0</v>
      </c>
      <c r="I136" s="2">
        <f t="shared" si="28"/>
        <v>0</v>
      </c>
      <c r="R136" s="2">
        <f t="shared" si="29"/>
        <v>0</v>
      </c>
    </row>
    <row r="137" spans="3:18" ht="15.75">
      <c r="C137" s="3">
        <f t="shared" si="25"/>
        <v>0</v>
      </c>
      <c r="G137" s="2">
        <f t="shared" si="26"/>
        <v>0</v>
      </c>
      <c r="H137" s="2">
        <f t="shared" si="27"/>
        <v>0</v>
      </c>
      <c r="I137" s="2">
        <f t="shared" si="28"/>
        <v>0</v>
      </c>
      <c r="R137" s="2">
        <f t="shared" si="29"/>
        <v>0</v>
      </c>
    </row>
    <row r="138" spans="3:18" ht="15.75">
      <c r="C138" s="3">
        <f t="shared" si="25"/>
        <v>0</v>
      </c>
      <c r="G138" s="2">
        <f t="shared" si="26"/>
        <v>0</v>
      </c>
      <c r="H138" s="2">
        <f t="shared" si="27"/>
        <v>0</v>
      </c>
      <c r="I138" s="2">
        <f t="shared" si="28"/>
        <v>0</v>
      </c>
      <c r="R138" s="2">
        <f t="shared" si="29"/>
        <v>0</v>
      </c>
    </row>
    <row r="139" spans="3:18" ht="15.75">
      <c r="C139" s="3">
        <f t="shared" si="25"/>
        <v>0</v>
      </c>
      <c r="G139" s="2">
        <f t="shared" si="26"/>
        <v>0</v>
      </c>
      <c r="H139" s="2">
        <f t="shared" si="27"/>
        <v>0</v>
      </c>
      <c r="I139" s="2">
        <f t="shared" si="28"/>
        <v>0</v>
      </c>
      <c r="R139" s="2">
        <f t="shared" si="29"/>
        <v>0</v>
      </c>
    </row>
    <row r="140" spans="3:18" ht="15.75">
      <c r="C140" s="3">
        <f t="shared" si="25"/>
        <v>0</v>
      </c>
      <c r="G140" s="2">
        <f t="shared" si="26"/>
        <v>0</v>
      </c>
      <c r="H140" s="2">
        <f t="shared" si="27"/>
        <v>0</v>
      </c>
      <c r="I140" s="2">
        <f t="shared" si="28"/>
        <v>0</v>
      </c>
      <c r="R140" s="2">
        <f t="shared" si="29"/>
        <v>0</v>
      </c>
    </row>
    <row r="141" spans="3:18" ht="15.75">
      <c r="C141" s="3">
        <f t="shared" si="25"/>
        <v>0</v>
      </c>
      <c r="G141" s="2">
        <f t="shared" si="26"/>
        <v>0</v>
      </c>
      <c r="H141" s="2">
        <f t="shared" si="27"/>
        <v>0</v>
      </c>
      <c r="I141" s="2">
        <f t="shared" si="28"/>
        <v>0</v>
      </c>
      <c r="R141" s="2">
        <f t="shared" si="29"/>
        <v>0</v>
      </c>
    </row>
    <row r="142" spans="3:18" ht="15.75">
      <c r="C142" s="3">
        <f t="shared" si="25"/>
        <v>0</v>
      </c>
      <c r="G142" s="2">
        <f t="shared" si="26"/>
        <v>0</v>
      </c>
      <c r="H142" s="2">
        <f t="shared" si="27"/>
        <v>0</v>
      </c>
      <c r="I142" s="2">
        <f t="shared" si="28"/>
        <v>0</v>
      </c>
      <c r="R142" s="2">
        <f t="shared" si="29"/>
        <v>0</v>
      </c>
    </row>
    <row r="143" spans="3:18" ht="15.75">
      <c r="C143" s="3">
        <f t="shared" si="25"/>
        <v>0</v>
      </c>
      <c r="G143" s="2">
        <f t="shared" si="26"/>
        <v>0</v>
      </c>
      <c r="H143" s="2">
        <f t="shared" si="27"/>
        <v>0</v>
      </c>
      <c r="I143" s="2">
        <f t="shared" si="28"/>
        <v>0</v>
      </c>
      <c r="R143" s="2">
        <f t="shared" si="29"/>
        <v>0</v>
      </c>
    </row>
    <row r="144" spans="3:18" ht="15.75">
      <c r="C144" s="3">
        <f t="shared" si="25"/>
        <v>0</v>
      </c>
      <c r="G144" s="2">
        <f t="shared" si="26"/>
        <v>0</v>
      </c>
      <c r="H144" s="2">
        <f t="shared" si="27"/>
        <v>0</v>
      </c>
      <c r="I144" s="2">
        <f t="shared" si="28"/>
        <v>0</v>
      </c>
      <c r="R144" s="2">
        <f t="shared" si="29"/>
        <v>0</v>
      </c>
    </row>
    <row r="145" spans="3:18" ht="15.75">
      <c r="C145" s="3">
        <f t="shared" si="25"/>
        <v>0</v>
      </c>
      <c r="G145" s="2">
        <f t="shared" si="26"/>
        <v>0</v>
      </c>
      <c r="H145" s="2">
        <f t="shared" si="27"/>
        <v>0</v>
      </c>
      <c r="I145" s="2">
        <f t="shared" si="28"/>
        <v>0</v>
      </c>
      <c r="R145" s="2">
        <f t="shared" si="29"/>
        <v>0</v>
      </c>
    </row>
    <row r="146" spans="3:18" ht="15.75">
      <c r="C146" s="3">
        <f t="shared" si="25"/>
        <v>0</v>
      </c>
      <c r="G146" s="2">
        <f t="shared" si="26"/>
        <v>0</v>
      </c>
      <c r="H146" s="2">
        <f t="shared" si="27"/>
        <v>0</v>
      </c>
      <c r="I146" s="2">
        <f t="shared" si="28"/>
        <v>0</v>
      </c>
      <c r="R146" s="2">
        <f t="shared" si="29"/>
        <v>0</v>
      </c>
    </row>
    <row r="147" spans="3:18" ht="15.75">
      <c r="C147" s="3">
        <f t="shared" si="25"/>
        <v>0</v>
      </c>
      <c r="G147" s="2">
        <f t="shared" si="26"/>
        <v>0</v>
      </c>
      <c r="H147" s="2">
        <f t="shared" si="27"/>
        <v>0</v>
      </c>
      <c r="I147" s="2">
        <f t="shared" si="28"/>
        <v>0</v>
      </c>
      <c r="R147" s="2">
        <f t="shared" si="29"/>
        <v>0</v>
      </c>
    </row>
    <row r="148" spans="3:18" ht="15.75">
      <c r="C148" s="3">
        <f t="shared" si="25"/>
        <v>0</v>
      </c>
      <c r="G148" s="2">
        <f t="shared" si="26"/>
        <v>0</v>
      </c>
      <c r="H148" s="2">
        <f t="shared" si="27"/>
        <v>0</v>
      </c>
      <c r="I148" s="2">
        <f t="shared" si="28"/>
        <v>0</v>
      </c>
      <c r="R148" s="2">
        <f t="shared" si="29"/>
        <v>0</v>
      </c>
    </row>
    <row r="149" spans="3:18" ht="15.75">
      <c r="C149" s="3">
        <f t="shared" si="25"/>
        <v>0</v>
      </c>
      <c r="G149" s="2">
        <f t="shared" si="26"/>
        <v>0</v>
      </c>
      <c r="H149" s="2">
        <f t="shared" si="27"/>
        <v>0</v>
      </c>
      <c r="I149" s="2">
        <f t="shared" si="28"/>
        <v>0</v>
      </c>
      <c r="R149" s="2">
        <f t="shared" si="29"/>
        <v>0</v>
      </c>
    </row>
    <row r="150" spans="3:18" ht="15.75">
      <c r="C150" s="3">
        <f t="shared" si="25"/>
        <v>0</v>
      </c>
      <c r="G150" s="2">
        <f t="shared" si="26"/>
        <v>0</v>
      </c>
      <c r="H150" s="2">
        <f t="shared" si="27"/>
        <v>0</v>
      </c>
      <c r="I150" s="2">
        <f t="shared" si="28"/>
        <v>0</v>
      </c>
      <c r="R150" s="2">
        <f t="shared" si="29"/>
        <v>0</v>
      </c>
    </row>
    <row r="151" spans="3:18" ht="15.75">
      <c r="C151" s="3">
        <f t="shared" si="25"/>
        <v>0</v>
      </c>
      <c r="G151" s="2">
        <f t="shared" si="26"/>
        <v>0</v>
      </c>
      <c r="H151" s="2">
        <f t="shared" si="27"/>
        <v>0</v>
      </c>
      <c r="I151" s="2">
        <f t="shared" si="28"/>
        <v>0</v>
      </c>
      <c r="R151" s="2">
        <f t="shared" si="29"/>
        <v>0</v>
      </c>
    </row>
    <row r="152" spans="3:18" ht="15.75">
      <c r="C152" s="3">
        <f t="shared" si="25"/>
        <v>0</v>
      </c>
      <c r="G152" s="2">
        <f t="shared" si="26"/>
        <v>0</v>
      </c>
      <c r="H152" s="2">
        <f t="shared" si="27"/>
        <v>0</v>
      </c>
      <c r="I152" s="2">
        <f t="shared" si="28"/>
        <v>0</v>
      </c>
      <c r="R152" s="2">
        <f t="shared" si="29"/>
        <v>0</v>
      </c>
    </row>
    <row r="153" spans="3:18" ht="15.75">
      <c r="C153" s="3">
        <f t="shared" si="25"/>
        <v>0</v>
      </c>
      <c r="G153" s="2">
        <f t="shared" si="26"/>
        <v>0</v>
      </c>
      <c r="H153" s="2">
        <f t="shared" si="27"/>
        <v>0</v>
      </c>
      <c r="I153" s="2">
        <f t="shared" si="28"/>
        <v>0</v>
      </c>
      <c r="R153" s="2">
        <f t="shared" si="29"/>
        <v>0</v>
      </c>
    </row>
    <row r="154" spans="3:18" ht="15.75">
      <c r="C154" s="3">
        <f t="shared" si="25"/>
        <v>0</v>
      </c>
      <c r="G154" s="2">
        <f t="shared" si="26"/>
        <v>0</v>
      </c>
      <c r="H154" s="2">
        <f t="shared" si="27"/>
        <v>0</v>
      </c>
      <c r="I154" s="2">
        <f t="shared" si="28"/>
        <v>0</v>
      </c>
      <c r="R154" s="2">
        <f t="shared" si="29"/>
        <v>0</v>
      </c>
    </row>
    <row r="155" spans="3:18" ht="15.75">
      <c r="C155" s="3">
        <f t="shared" si="25"/>
        <v>0</v>
      </c>
      <c r="G155" s="2">
        <f t="shared" si="26"/>
        <v>0</v>
      </c>
      <c r="H155" s="2">
        <f t="shared" si="27"/>
        <v>0</v>
      </c>
      <c r="I155" s="2">
        <f t="shared" si="28"/>
        <v>0</v>
      </c>
      <c r="R155" s="2">
        <f t="shared" si="29"/>
        <v>0</v>
      </c>
    </row>
    <row r="156" spans="3:18" ht="15.75">
      <c r="C156" s="3">
        <f t="shared" si="25"/>
        <v>0</v>
      </c>
      <c r="G156" s="2">
        <f t="shared" si="26"/>
        <v>0</v>
      </c>
      <c r="H156" s="2">
        <f t="shared" si="27"/>
        <v>0</v>
      </c>
      <c r="I156" s="2">
        <f t="shared" si="28"/>
        <v>0</v>
      </c>
      <c r="R156" s="2">
        <f t="shared" si="29"/>
        <v>0</v>
      </c>
    </row>
    <row r="157" spans="3:18" ht="15.75">
      <c r="C157" s="3">
        <f t="shared" si="25"/>
        <v>0</v>
      </c>
      <c r="G157" s="2">
        <f t="shared" si="26"/>
        <v>0</v>
      </c>
      <c r="H157" s="2">
        <f t="shared" si="27"/>
        <v>0</v>
      </c>
      <c r="I157" s="2">
        <f t="shared" si="28"/>
        <v>0</v>
      </c>
      <c r="R157" s="2">
        <f t="shared" si="29"/>
        <v>0</v>
      </c>
    </row>
    <row r="158" spans="3:18" ht="15.75">
      <c r="C158" s="3" t="e">
        <f>#REF!-#REF!-#REF!</f>
        <v>#REF!</v>
      </c>
      <c r="G158" s="2" t="e">
        <f>#REF!-#REF!-#REF!</f>
        <v>#REF!</v>
      </c>
      <c r="H158" s="2" t="e">
        <f>#REF!-#REF!-#REF!-#REF!</f>
        <v>#REF!</v>
      </c>
      <c r="I158" s="2" t="e">
        <f>#REF!-#REF!-#REF!-#REF!-#REF!-#REF!-#REF!-#REF!</f>
        <v>#REF!</v>
      </c>
      <c r="R158" s="2" t="e">
        <f>#REF!-#REF!-#REF!-#REF!-#REF!-#REF!-#REF!</f>
        <v>#REF!</v>
      </c>
    </row>
    <row r="159" spans="3:18" ht="15.75">
      <c r="C159" s="3">
        <f aca="true" t="shared" si="30" ref="C159:C166">C67-D67-E67</f>
        <v>0</v>
      </c>
      <c r="G159" s="2">
        <f aca="true" t="shared" si="31" ref="G159:G166">H67-I67-Q67</f>
        <v>0</v>
      </c>
      <c r="H159" s="2">
        <f aca="true" t="shared" si="32" ref="H159:H166">C67-F67-G67-H67</f>
        <v>0</v>
      </c>
      <c r="I159" s="2">
        <f aca="true" t="shared" si="33" ref="I159:I166">I67-J67-K67-L67-M67-N67-O67-P67</f>
        <v>0</v>
      </c>
      <c r="R159" s="2">
        <f aca="true" t="shared" si="34" ref="R159:R166">R67-Q67-P67-O67-N67-M67-L67</f>
        <v>0</v>
      </c>
    </row>
    <row r="160" spans="3:18" ht="15.75">
      <c r="C160" s="3">
        <f t="shared" si="30"/>
        <v>0</v>
      </c>
      <c r="G160" s="2">
        <f t="shared" si="31"/>
        <v>0</v>
      </c>
      <c r="H160" s="2">
        <f t="shared" si="32"/>
        <v>-6</v>
      </c>
      <c r="I160" s="2">
        <f t="shared" si="33"/>
        <v>0</v>
      </c>
      <c r="R160" s="2">
        <f t="shared" si="34"/>
        <v>0</v>
      </c>
    </row>
    <row r="161" spans="3:18" ht="15.75">
      <c r="C161" s="3">
        <f t="shared" si="30"/>
        <v>0</v>
      </c>
      <c r="G161" s="2">
        <f t="shared" si="31"/>
        <v>0</v>
      </c>
      <c r="H161" s="2">
        <f t="shared" si="32"/>
        <v>0</v>
      </c>
      <c r="I161" s="2">
        <f t="shared" si="33"/>
        <v>0</v>
      </c>
      <c r="R161" s="2">
        <f t="shared" si="34"/>
        <v>0</v>
      </c>
    </row>
    <row r="162" spans="3:18" ht="15.75">
      <c r="C162" s="3">
        <f t="shared" si="30"/>
        <v>0</v>
      </c>
      <c r="G162" s="2">
        <f t="shared" si="31"/>
        <v>0</v>
      </c>
      <c r="H162" s="2">
        <f t="shared" si="32"/>
        <v>-6</v>
      </c>
      <c r="I162" s="2">
        <f t="shared" si="33"/>
        <v>0</v>
      </c>
      <c r="R162" s="2">
        <f t="shared" si="34"/>
        <v>0</v>
      </c>
    </row>
    <row r="163" spans="3:18" ht="15.75">
      <c r="C163" s="3">
        <f t="shared" si="30"/>
        <v>0</v>
      </c>
      <c r="G163" s="2">
        <f t="shared" si="31"/>
        <v>0</v>
      </c>
      <c r="H163" s="2">
        <f t="shared" si="32"/>
        <v>0</v>
      </c>
      <c r="I163" s="2">
        <f t="shared" si="33"/>
        <v>0</v>
      </c>
      <c r="R163" s="2">
        <f t="shared" si="34"/>
        <v>0</v>
      </c>
    </row>
    <row r="164" spans="3:18" ht="15.75">
      <c r="C164" s="3">
        <f t="shared" si="30"/>
        <v>0</v>
      </c>
      <c r="G164" s="2">
        <f t="shared" si="31"/>
        <v>0</v>
      </c>
      <c r="H164" s="2">
        <f t="shared" si="32"/>
        <v>0</v>
      </c>
      <c r="I164" s="2">
        <f t="shared" si="33"/>
        <v>0</v>
      </c>
      <c r="R164" s="2">
        <f t="shared" si="34"/>
        <v>0</v>
      </c>
    </row>
    <row r="165" spans="3:18" ht="15.75">
      <c r="C165" s="3">
        <f t="shared" si="30"/>
        <v>0</v>
      </c>
      <c r="G165" s="2">
        <f t="shared" si="31"/>
        <v>0</v>
      </c>
      <c r="H165" s="2">
        <f t="shared" si="32"/>
        <v>0</v>
      </c>
      <c r="I165" s="2">
        <f t="shared" si="33"/>
        <v>0</v>
      </c>
      <c r="R165" s="2">
        <f t="shared" si="34"/>
        <v>0</v>
      </c>
    </row>
    <row r="166" spans="3:18" ht="15.75">
      <c r="C166" s="3">
        <f t="shared" si="30"/>
        <v>0</v>
      </c>
      <c r="G166" s="2">
        <f t="shared" si="31"/>
        <v>0</v>
      </c>
      <c r="H166" s="2">
        <f t="shared" si="32"/>
        <v>0</v>
      </c>
      <c r="I166" s="2">
        <f t="shared" si="33"/>
        <v>0</v>
      </c>
      <c r="R166" s="2">
        <f t="shared" si="34"/>
        <v>0</v>
      </c>
    </row>
    <row r="167" spans="3:18" ht="15.75">
      <c r="C167" s="3">
        <f aca="true" t="shared" si="35" ref="C167:C182">C75-D75-E75</f>
        <v>0</v>
      </c>
      <c r="G167" s="2">
        <f aca="true" t="shared" si="36" ref="G167:G182">H75-I75-Q75</f>
        <v>0</v>
      </c>
      <c r="H167" s="2">
        <f aca="true" t="shared" si="37" ref="H167:H182">C75-F75-G75-H75</f>
        <v>0</v>
      </c>
      <c r="I167" s="2">
        <f aca="true" t="shared" si="38" ref="I167:I182">I75-J75-K75-L75-M75-N75-O75-P75</f>
        <v>0</v>
      </c>
      <c r="R167" s="2">
        <f aca="true" t="shared" si="39" ref="R167:R182">R75-Q75-P75-O75-N75-M75-L75</f>
        <v>0</v>
      </c>
    </row>
    <row r="168" spans="3:18" ht="15.75">
      <c r="C168" s="3">
        <f t="shared" si="35"/>
        <v>0</v>
      </c>
      <c r="G168" s="2">
        <f t="shared" si="36"/>
        <v>0</v>
      </c>
      <c r="H168" s="2">
        <f t="shared" si="37"/>
        <v>0</v>
      </c>
      <c r="I168" s="2">
        <f t="shared" si="38"/>
        <v>0</v>
      </c>
      <c r="R168" s="2">
        <f t="shared" si="39"/>
        <v>0</v>
      </c>
    </row>
    <row r="169" spans="3:18" ht="15.75">
      <c r="C169" s="3">
        <f t="shared" si="35"/>
        <v>0</v>
      </c>
      <c r="G169" s="2">
        <f t="shared" si="36"/>
        <v>0</v>
      </c>
      <c r="H169" s="2">
        <f t="shared" si="37"/>
        <v>0</v>
      </c>
      <c r="I169" s="2">
        <f t="shared" si="38"/>
        <v>0</v>
      </c>
      <c r="R169" s="2">
        <f t="shared" si="39"/>
        <v>0</v>
      </c>
    </row>
    <row r="170" spans="3:18" ht="15.75">
      <c r="C170" s="3">
        <f t="shared" si="35"/>
        <v>0</v>
      </c>
      <c r="G170" s="2">
        <f t="shared" si="36"/>
        <v>0</v>
      </c>
      <c r="H170" s="2">
        <f t="shared" si="37"/>
        <v>0</v>
      </c>
      <c r="I170" s="2">
        <f t="shared" si="38"/>
        <v>0</v>
      </c>
      <c r="R170" s="2">
        <f t="shared" si="39"/>
        <v>0</v>
      </c>
    </row>
    <row r="171" spans="3:18" ht="15.75">
      <c r="C171" s="3">
        <f t="shared" si="35"/>
        <v>0</v>
      </c>
      <c r="G171" s="2">
        <f t="shared" si="36"/>
        <v>0</v>
      </c>
      <c r="H171" s="2">
        <f t="shared" si="37"/>
        <v>0</v>
      </c>
      <c r="I171" s="2">
        <f t="shared" si="38"/>
        <v>0</v>
      </c>
      <c r="R171" s="2">
        <f t="shared" si="39"/>
        <v>0</v>
      </c>
    </row>
    <row r="172" spans="3:18" ht="15.75">
      <c r="C172" s="3">
        <f t="shared" si="35"/>
        <v>0</v>
      </c>
      <c r="G172" s="2">
        <f t="shared" si="36"/>
        <v>0</v>
      </c>
      <c r="H172" s="2">
        <f t="shared" si="37"/>
        <v>0</v>
      </c>
      <c r="I172" s="2">
        <f t="shared" si="38"/>
        <v>0</v>
      </c>
      <c r="R172" s="2">
        <f t="shared" si="39"/>
        <v>0</v>
      </c>
    </row>
    <row r="173" spans="3:18" ht="15.75">
      <c r="C173" s="3">
        <f t="shared" si="35"/>
        <v>0</v>
      </c>
      <c r="G173" s="2">
        <f t="shared" si="36"/>
        <v>0</v>
      </c>
      <c r="H173" s="2">
        <f t="shared" si="37"/>
        <v>0</v>
      </c>
      <c r="I173" s="2">
        <f t="shared" si="38"/>
        <v>0</v>
      </c>
      <c r="R173" s="2">
        <f t="shared" si="39"/>
        <v>0</v>
      </c>
    </row>
    <row r="174" spans="3:18" ht="15.75">
      <c r="C174" s="3">
        <f t="shared" si="35"/>
        <v>0</v>
      </c>
      <c r="G174" s="2">
        <f t="shared" si="36"/>
        <v>0</v>
      </c>
      <c r="H174" s="2">
        <f t="shared" si="37"/>
        <v>0</v>
      </c>
      <c r="I174" s="2">
        <f t="shared" si="38"/>
        <v>0</v>
      </c>
      <c r="R174" s="2">
        <f t="shared" si="39"/>
        <v>0</v>
      </c>
    </row>
    <row r="175" spans="3:18" ht="15.75">
      <c r="C175" s="3">
        <f t="shared" si="35"/>
        <v>0</v>
      </c>
      <c r="G175" s="2">
        <f t="shared" si="36"/>
        <v>0</v>
      </c>
      <c r="H175" s="2">
        <f t="shared" si="37"/>
        <v>0</v>
      </c>
      <c r="I175" s="2">
        <f t="shared" si="38"/>
        <v>0</v>
      </c>
      <c r="R175" s="2">
        <f t="shared" si="39"/>
        <v>0</v>
      </c>
    </row>
    <row r="176" spans="3:18" ht="15.75">
      <c r="C176" s="3">
        <f t="shared" si="35"/>
        <v>0</v>
      </c>
      <c r="G176" s="2">
        <f t="shared" si="36"/>
        <v>0</v>
      </c>
      <c r="H176" s="2">
        <f t="shared" si="37"/>
        <v>0</v>
      </c>
      <c r="I176" s="2">
        <f t="shared" si="38"/>
        <v>0</v>
      </c>
      <c r="R176" s="2">
        <f t="shared" si="39"/>
        <v>0</v>
      </c>
    </row>
    <row r="177" spans="3:18" ht="15.75">
      <c r="C177" s="3">
        <f t="shared" si="35"/>
        <v>0</v>
      </c>
      <c r="G177" s="2">
        <f t="shared" si="36"/>
        <v>0</v>
      </c>
      <c r="H177" s="2">
        <f t="shared" si="37"/>
        <v>0</v>
      </c>
      <c r="I177" s="2">
        <f t="shared" si="38"/>
        <v>0</v>
      </c>
      <c r="R177" s="2">
        <f t="shared" si="39"/>
        <v>0</v>
      </c>
    </row>
    <row r="178" spans="3:18" ht="15.75">
      <c r="C178" s="3">
        <f t="shared" si="35"/>
        <v>0</v>
      </c>
      <c r="G178" s="2">
        <f t="shared" si="36"/>
        <v>0</v>
      </c>
      <c r="H178" s="2">
        <f t="shared" si="37"/>
        <v>0</v>
      </c>
      <c r="I178" s="2">
        <f t="shared" si="38"/>
        <v>0</v>
      </c>
      <c r="R178" s="2">
        <f t="shared" si="39"/>
        <v>0</v>
      </c>
    </row>
    <row r="179" spans="3:18" ht="15.75">
      <c r="C179" s="3">
        <f t="shared" si="35"/>
        <v>0</v>
      </c>
      <c r="G179" s="2">
        <f t="shared" si="36"/>
        <v>0</v>
      </c>
      <c r="H179" s="2">
        <f t="shared" si="37"/>
        <v>0</v>
      </c>
      <c r="I179" s="2">
        <f t="shared" si="38"/>
        <v>0</v>
      </c>
      <c r="R179" s="2">
        <f t="shared" si="39"/>
        <v>0</v>
      </c>
    </row>
    <row r="180" spans="3:18" ht="15.75">
      <c r="C180" s="3">
        <f t="shared" si="35"/>
        <v>0</v>
      </c>
      <c r="G180" s="2">
        <f t="shared" si="36"/>
        <v>0</v>
      </c>
      <c r="H180" s="2">
        <f t="shared" si="37"/>
        <v>0</v>
      </c>
      <c r="I180" s="2">
        <f t="shared" si="38"/>
        <v>0</v>
      </c>
      <c r="R180" s="2">
        <f t="shared" si="39"/>
        <v>0</v>
      </c>
    </row>
    <row r="181" spans="3:18" ht="15.75">
      <c r="C181" s="3">
        <f t="shared" si="35"/>
        <v>0</v>
      </c>
      <c r="G181" s="2">
        <f t="shared" si="36"/>
        <v>0</v>
      </c>
      <c r="H181" s="2">
        <f t="shared" si="37"/>
        <v>0</v>
      </c>
      <c r="I181" s="2">
        <f t="shared" si="38"/>
        <v>0</v>
      </c>
      <c r="R181" s="2">
        <f t="shared" si="39"/>
        <v>0</v>
      </c>
    </row>
    <row r="182" spans="3:18" ht="15.75">
      <c r="C182" s="3">
        <f t="shared" si="35"/>
        <v>0</v>
      </c>
      <c r="G182" s="2">
        <f t="shared" si="36"/>
        <v>0</v>
      </c>
      <c r="H182" s="2">
        <f t="shared" si="37"/>
        <v>0</v>
      </c>
      <c r="I182" s="2">
        <f t="shared" si="38"/>
        <v>0</v>
      </c>
      <c r="R182" s="2">
        <f t="shared" si="39"/>
        <v>0</v>
      </c>
    </row>
    <row r="183" ht="15.75"/>
    <row r="184" ht="15.75"/>
    <row r="185" ht="15.75"/>
    <row r="186" ht="15.75"/>
    <row r="187" ht="15.75"/>
    <row r="188" ht="15.75"/>
  </sheetData>
  <sheetProtection/>
  <mergeCells count="32">
    <mergeCell ref="B1:C1"/>
    <mergeCell ref="B2:D2"/>
    <mergeCell ref="B3:C3"/>
    <mergeCell ref="F1:M1"/>
    <mergeCell ref="F2:M2"/>
    <mergeCell ref="R6:R9"/>
    <mergeCell ref="S6:S9"/>
    <mergeCell ref="I7:P7"/>
    <mergeCell ref="J8:P8"/>
    <mergeCell ref="A6:B9"/>
    <mergeCell ref="H6:Q6"/>
    <mergeCell ref="E8:E9"/>
    <mergeCell ref="C99:E99"/>
    <mergeCell ref="L94:Q94"/>
    <mergeCell ref="L99:Q99"/>
    <mergeCell ref="A10:B10"/>
    <mergeCell ref="L93:Q93"/>
    <mergeCell ref="F3:M3"/>
    <mergeCell ref="H7:H9"/>
    <mergeCell ref="G6:G9"/>
    <mergeCell ref="P4:R4"/>
    <mergeCell ref="C93:E93"/>
    <mergeCell ref="L95:Q95"/>
    <mergeCell ref="A11:B11"/>
    <mergeCell ref="C6:E6"/>
    <mergeCell ref="D7:E7"/>
    <mergeCell ref="D8:D9"/>
    <mergeCell ref="C7:C9"/>
    <mergeCell ref="Q7:Q9"/>
    <mergeCell ref="F6:F9"/>
    <mergeCell ref="I8:I9"/>
    <mergeCell ref="C95:E95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89"/>
  <sheetViews>
    <sheetView tabSelected="1" zoomScale="75" zoomScaleNormal="75" zoomScalePageLayoutView="0" workbookViewId="0" topLeftCell="A5">
      <selection activeCell="F22" sqref="F22"/>
    </sheetView>
  </sheetViews>
  <sheetFormatPr defaultColWidth="9.33203125" defaultRowHeight="24.75" customHeight="1"/>
  <cols>
    <col min="1" max="1" width="4.33203125" style="2" customWidth="1"/>
    <col min="2" max="2" width="23.33203125" style="2" customWidth="1"/>
    <col min="3" max="3" width="15.33203125" style="3" customWidth="1"/>
    <col min="4" max="4" width="13.83203125" style="2" customWidth="1"/>
    <col min="5" max="5" width="14.83203125" style="2" customWidth="1"/>
    <col min="6" max="6" width="14.33203125" style="2" customWidth="1"/>
    <col min="7" max="7" width="10.5" style="2" customWidth="1"/>
    <col min="8" max="8" width="16.33203125" style="2" customWidth="1"/>
    <col min="9" max="9" width="16.66015625" style="2" customWidth="1"/>
    <col min="10" max="11" width="13" style="2" customWidth="1"/>
    <col min="12" max="12" width="11.66015625" style="2" customWidth="1"/>
    <col min="13" max="13" width="16.83203125" style="2" customWidth="1"/>
    <col min="14" max="14" width="10.66015625" style="2" customWidth="1"/>
    <col min="15" max="15" width="13.66015625" style="2" customWidth="1"/>
    <col min="16" max="16" width="5.16015625" style="2" customWidth="1"/>
    <col min="17" max="17" width="11.83203125" style="2" customWidth="1"/>
    <col min="18" max="18" width="13.5" style="2" customWidth="1"/>
    <col min="19" max="19" width="16.83203125" style="2" customWidth="1"/>
    <col min="20" max="20" width="12" style="2" customWidth="1"/>
    <col min="21" max="21" width="5.5" style="2" hidden="1" customWidth="1"/>
    <col min="22" max="22" width="47" style="2" hidden="1" customWidth="1"/>
    <col min="23" max="24" width="14.83203125" style="2" hidden="1" customWidth="1"/>
    <col min="25" max="25" width="30.16015625" style="2" hidden="1" customWidth="1"/>
    <col min="26" max="26" width="6.83203125" style="2" hidden="1" customWidth="1"/>
    <col min="27" max="27" width="4.66015625" style="2" hidden="1" customWidth="1"/>
    <col min="28" max="28" width="14.83203125" style="2" hidden="1" customWidth="1"/>
    <col min="29" max="36" width="30.16015625" style="2" hidden="1" customWidth="1"/>
    <col min="37" max="37" width="20.66015625" style="2" customWidth="1"/>
    <col min="38" max="38" width="17.33203125" style="2" customWidth="1"/>
    <col min="39" max="39" width="30.16015625" style="2" hidden="1" customWidth="1"/>
    <col min="40" max="40" width="64.16015625" style="2" hidden="1" customWidth="1"/>
    <col min="41" max="41" width="18.16015625" style="2" hidden="1" customWidth="1"/>
    <col min="42" max="42" width="17.66015625" style="2" hidden="1" customWidth="1"/>
    <col min="43" max="43" width="14" style="2" hidden="1" customWidth="1"/>
    <col min="44" max="44" width="6.83203125" style="2" hidden="1" customWidth="1"/>
    <col min="45" max="47" width="30.16015625" style="2" hidden="1" customWidth="1"/>
    <col min="48" max="91" width="0" style="2" hidden="1" customWidth="1"/>
    <col min="92" max="16384" width="9.33203125" style="2" customWidth="1"/>
  </cols>
  <sheetData>
    <row r="1" spans="1:26" ht="32.25" customHeight="1">
      <c r="A1" s="33"/>
      <c r="B1" s="159" t="s">
        <v>98</v>
      </c>
      <c r="C1" s="159"/>
      <c r="D1" s="34"/>
      <c r="E1" s="34"/>
      <c r="F1" s="163" t="s">
        <v>110</v>
      </c>
      <c r="G1" s="163"/>
      <c r="H1" s="163"/>
      <c r="I1" s="163"/>
      <c r="J1" s="163"/>
      <c r="K1" s="163"/>
      <c r="L1" s="163"/>
      <c r="M1" s="163"/>
      <c r="N1" s="163"/>
      <c r="O1" s="124"/>
      <c r="P1" s="34"/>
      <c r="Q1" s="35" t="s">
        <v>14</v>
      </c>
      <c r="R1" s="35"/>
      <c r="S1" s="33"/>
      <c r="T1" s="35"/>
      <c r="U1" s="35"/>
      <c r="V1" s="35"/>
      <c r="W1" s="35"/>
      <c r="X1" s="35"/>
      <c r="Y1" s="35"/>
      <c r="Z1" s="5"/>
    </row>
    <row r="2" spans="1:37" ht="24.75" customHeight="1">
      <c r="A2" s="33"/>
      <c r="B2" s="159" t="s">
        <v>34</v>
      </c>
      <c r="C2" s="159"/>
      <c r="D2" s="159"/>
      <c r="E2" s="36"/>
      <c r="F2" s="164" t="s">
        <v>23</v>
      </c>
      <c r="G2" s="164"/>
      <c r="H2" s="164"/>
      <c r="I2" s="164"/>
      <c r="J2" s="164"/>
      <c r="K2" s="164"/>
      <c r="L2" s="164"/>
      <c r="M2" s="164"/>
      <c r="N2" s="164"/>
      <c r="O2" s="37"/>
      <c r="P2" s="36"/>
      <c r="Q2" s="159" t="s">
        <v>104</v>
      </c>
      <c r="R2" s="159"/>
      <c r="S2" s="159"/>
      <c r="T2" s="35"/>
      <c r="U2" s="35"/>
      <c r="V2" s="35"/>
      <c r="W2" s="35"/>
      <c r="X2" s="35"/>
      <c r="Y2" s="35"/>
      <c r="Z2" s="5"/>
      <c r="AK2" s="120"/>
    </row>
    <row r="3" spans="1:37" ht="24.75" customHeight="1">
      <c r="A3" s="33"/>
      <c r="B3" s="159" t="s">
        <v>35</v>
      </c>
      <c r="C3" s="159"/>
      <c r="D3" s="35"/>
      <c r="E3" s="35"/>
      <c r="F3" s="158" t="s">
        <v>202</v>
      </c>
      <c r="G3" s="158"/>
      <c r="H3" s="158"/>
      <c r="I3" s="158"/>
      <c r="J3" s="158"/>
      <c r="K3" s="158"/>
      <c r="L3" s="158"/>
      <c r="M3" s="158"/>
      <c r="N3" s="158"/>
      <c r="O3" s="123"/>
      <c r="P3" s="35"/>
      <c r="Q3" s="35" t="s">
        <v>15</v>
      </c>
      <c r="R3" s="35"/>
      <c r="S3" s="33"/>
      <c r="T3" s="35"/>
      <c r="U3" s="35"/>
      <c r="V3" s="35"/>
      <c r="W3" s="35"/>
      <c r="X3" s="35"/>
      <c r="Y3" s="35"/>
      <c r="Z3" s="5"/>
      <c r="AK3" s="120"/>
    </row>
    <row r="4" spans="1:37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0"/>
      <c r="Q4" s="159" t="s">
        <v>100</v>
      </c>
      <c r="R4" s="159"/>
      <c r="S4" s="159"/>
      <c r="T4" s="35"/>
      <c r="U4" s="35"/>
      <c r="V4" s="35"/>
      <c r="W4" s="35"/>
      <c r="X4" s="35"/>
      <c r="Y4" s="35"/>
      <c r="Z4" s="5"/>
      <c r="AK4" s="120"/>
    </row>
    <row r="5" spans="1:37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3"/>
      <c r="P5" s="42"/>
      <c r="Q5" s="44" t="s">
        <v>41</v>
      </c>
      <c r="R5" s="45"/>
      <c r="S5" s="33"/>
      <c r="T5" s="44"/>
      <c r="U5" s="45"/>
      <c r="V5" s="45"/>
      <c r="W5" s="45"/>
      <c r="X5" s="45"/>
      <c r="Y5" s="45"/>
      <c r="Z5" s="5"/>
      <c r="AK5" s="120"/>
    </row>
    <row r="6" spans="1:37" s="3" customFormat="1" ht="24.75" customHeight="1">
      <c r="A6" s="161" t="s">
        <v>25</v>
      </c>
      <c r="B6" s="161"/>
      <c r="C6" s="153" t="s">
        <v>26</v>
      </c>
      <c r="D6" s="153"/>
      <c r="E6" s="153"/>
      <c r="F6" s="153" t="s">
        <v>12</v>
      </c>
      <c r="G6" s="153" t="s">
        <v>162</v>
      </c>
      <c r="H6" s="162" t="s">
        <v>11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53" t="s">
        <v>163</v>
      </c>
      <c r="T6" s="160" t="s">
        <v>40</v>
      </c>
      <c r="U6" s="95"/>
      <c r="V6" s="95"/>
      <c r="W6" s="95"/>
      <c r="X6" s="95"/>
      <c r="Y6" s="95"/>
      <c r="AK6" s="120"/>
    </row>
    <row r="7" spans="1:37" s="3" customFormat="1" ht="28.5" customHeight="1">
      <c r="A7" s="161"/>
      <c r="B7" s="161"/>
      <c r="C7" s="153" t="s">
        <v>164</v>
      </c>
      <c r="D7" s="154" t="s">
        <v>165</v>
      </c>
      <c r="E7" s="154"/>
      <c r="F7" s="153"/>
      <c r="G7" s="153"/>
      <c r="H7" s="153" t="s">
        <v>11</v>
      </c>
      <c r="I7" s="153" t="s">
        <v>166</v>
      </c>
      <c r="J7" s="153"/>
      <c r="K7" s="153"/>
      <c r="L7" s="153"/>
      <c r="M7" s="153"/>
      <c r="N7" s="153"/>
      <c r="O7" s="153"/>
      <c r="P7" s="153"/>
      <c r="Q7" s="153"/>
      <c r="R7" s="153" t="s">
        <v>189</v>
      </c>
      <c r="S7" s="153"/>
      <c r="T7" s="160"/>
      <c r="U7" s="95"/>
      <c r="V7" s="95"/>
      <c r="W7" s="95"/>
      <c r="X7" s="95"/>
      <c r="Y7" s="95"/>
      <c r="AB7" s="7"/>
      <c r="AK7" s="120"/>
    </row>
    <row r="8" spans="1:37" s="3" customFormat="1" ht="24.75" customHeight="1">
      <c r="A8" s="161"/>
      <c r="B8" s="161"/>
      <c r="C8" s="153"/>
      <c r="D8" s="154" t="s">
        <v>27</v>
      </c>
      <c r="E8" s="154" t="s">
        <v>28</v>
      </c>
      <c r="F8" s="153"/>
      <c r="G8" s="153"/>
      <c r="H8" s="153"/>
      <c r="I8" s="153" t="s">
        <v>167</v>
      </c>
      <c r="J8" s="154" t="s">
        <v>165</v>
      </c>
      <c r="K8" s="154"/>
      <c r="L8" s="154"/>
      <c r="M8" s="154"/>
      <c r="N8" s="154"/>
      <c r="O8" s="154"/>
      <c r="P8" s="154"/>
      <c r="Q8" s="154"/>
      <c r="R8" s="153"/>
      <c r="S8" s="153"/>
      <c r="T8" s="160"/>
      <c r="U8" s="95"/>
      <c r="V8" s="95"/>
      <c r="W8" s="95"/>
      <c r="X8" s="95"/>
      <c r="Y8" s="95"/>
      <c r="AA8" s="7"/>
      <c r="AB8" s="104"/>
      <c r="AK8" s="120"/>
    </row>
    <row r="9" spans="1:37" s="3" customFormat="1" ht="93.75" customHeight="1">
      <c r="A9" s="161"/>
      <c r="B9" s="161"/>
      <c r="C9" s="153"/>
      <c r="D9" s="154"/>
      <c r="E9" s="154"/>
      <c r="F9" s="153"/>
      <c r="G9" s="153"/>
      <c r="H9" s="153"/>
      <c r="I9" s="153"/>
      <c r="J9" s="99" t="s">
        <v>168</v>
      </c>
      <c r="K9" s="99" t="s">
        <v>169</v>
      </c>
      <c r="L9" s="99" t="s">
        <v>38</v>
      </c>
      <c r="M9" s="99" t="s">
        <v>36</v>
      </c>
      <c r="N9" s="99" t="s">
        <v>170</v>
      </c>
      <c r="O9" s="99" t="s">
        <v>171</v>
      </c>
      <c r="P9" s="99" t="s">
        <v>39</v>
      </c>
      <c r="Q9" s="99" t="s">
        <v>37</v>
      </c>
      <c r="R9" s="153"/>
      <c r="S9" s="153"/>
      <c r="T9" s="160"/>
      <c r="U9" s="95"/>
      <c r="V9" s="95"/>
      <c r="W9" s="95"/>
      <c r="X9" s="95"/>
      <c r="Y9" s="95"/>
      <c r="AA9" s="7"/>
      <c r="AB9" s="104"/>
      <c r="AK9" s="120" t="s">
        <v>156</v>
      </c>
    </row>
    <row r="10" spans="1:37" s="10" customFormat="1" ht="24.75" customHeight="1">
      <c r="A10" s="167" t="s">
        <v>172</v>
      </c>
      <c r="B10" s="167"/>
      <c r="C10" s="102">
        <v>1</v>
      </c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102">
        <v>7</v>
      </c>
      <c r="J10" s="102">
        <v>8</v>
      </c>
      <c r="K10" s="102">
        <v>9</v>
      </c>
      <c r="L10" s="102" t="s">
        <v>18</v>
      </c>
      <c r="M10" s="102" t="s">
        <v>30</v>
      </c>
      <c r="N10" s="102" t="s">
        <v>17</v>
      </c>
      <c r="O10" s="102" t="s">
        <v>31</v>
      </c>
      <c r="P10" s="102" t="s">
        <v>32</v>
      </c>
      <c r="Q10" s="102" t="s">
        <v>42</v>
      </c>
      <c r="R10" s="102" t="s">
        <v>43</v>
      </c>
      <c r="S10" s="102" t="s">
        <v>44</v>
      </c>
      <c r="T10" s="96" t="s">
        <v>45</v>
      </c>
      <c r="U10" s="46"/>
      <c r="V10" s="46"/>
      <c r="W10" s="46"/>
      <c r="X10" s="46"/>
      <c r="Y10" s="46"/>
      <c r="Z10" s="8"/>
      <c r="AA10" s="9"/>
      <c r="AB10" s="9"/>
      <c r="AK10" s="121"/>
    </row>
    <row r="11" spans="1:38" s="92" customFormat="1" ht="24.75" customHeight="1">
      <c r="A11" s="166" t="s">
        <v>117</v>
      </c>
      <c r="B11" s="166"/>
      <c r="C11" s="150">
        <f aca="true" t="shared" si="0" ref="C11:S11">C12+C68+C61+C73+C82+C23+C47+C41+C78+C87+C34+C56+C29</f>
        <v>1385363890.7150002</v>
      </c>
      <c r="D11" s="150">
        <f t="shared" si="0"/>
        <v>418656189.71500003</v>
      </c>
      <c r="E11" s="150">
        <f t="shared" si="0"/>
        <v>966707701</v>
      </c>
      <c r="F11" s="150">
        <f t="shared" si="0"/>
        <v>305554163</v>
      </c>
      <c r="G11" s="150">
        <f t="shared" si="0"/>
        <v>3737915</v>
      </c>
      <c r="H11" s="150">
        <f t="shared" si="0"/>
        <v>1079809727.7150002</v>
      </c>
      <c r="I11" s="150">
        <f t="shared" si="0"/>
        <v>799456246.045</v>
      </c>
      <c r="J11" s="150">
        <f t="shared" si="0"/>
        <v>141415940</v>
      </c>
      <c r="K11" s="150">
        <f t="shared" si="0"/>
        <v>36964963.5</v>
      </c>
      <c r="L11" s="150">
        <f t="shared" si="0"/>
        <v>66462</v>
      </c>
      <c r="M11" s="150">
        <f t="shared" si="0"/>
        <v>601172639.5450001</v>
      </c>
      <c r="N11" s="150">
        <f t="shared" si="0"/>
        <v>3956962</v>
      </c>
      <c r="O11" s="150">
        <f t="shared" si="0"/>
        <v>15183956</v>
      </c>
      <c r="P11" s="150">
        <f t="shared" si="0"/>
        <v>0</v>
      </c>
      <c r="Q11" s="150">
        <f t="shared" si="0"/>
        <v>695323</v>
      </c>
      <c r="R11" s="150">
        <f t="shared" si="0"/>
        <v>280353481.67</v>
      </c>
      <c r="S11" s="150">
        <f t="shared" si="0"/>
        <v>901362362.215</v>
      </c>
      <c r="T11" s="146">
        <f>(J11+K11+L11)/I11</f>
        <v>0.22321092165180922</v>
      </c>
      <c r="U11" s="75"/>
      <c r="V11" s="75"/>
      <c r="W11" s="85">
        <v>418656190</v>
      </c>
      <c r="X11" s="85">
        <f>D11-W11</f>
        <v>-0.2849999666213989</v>
      </c>
      <c r="Y11" s="75"/>
      <c r="AB11" s="92">
        <f>C11-F11-G11-H11</f>
        <v>-3737915</v>
      </c>
      <c r="AK11" s="107">
        <v>418656189.71500003</v>
      </c>
      <c r="AL11" s="92">
        <f>AK11-D11</f>
        <v>0</v>
      </c>
    </row>
    <row r="12" spans="1:44" s="108" customFormat="1" ht="30.75" customHeight="1">
      <c r="A12" s="67" t="s">
        <v>0</v>
      </c>
      <c r="B12" s="131" t="s">
        <v>201</v>
      </c>
      <c r="C12" s="150">
        <f>SUM(C13:C22)</f>
        <v>231367976</v>
      </c>
      <c r="D12" s="150">
        <f aca="true" t="shared" si="1" ref="D12:R12">SUM(D13:D22)</f>
        <v>14334920</v>
      </c>
      <c r="E12" s="150">
        <f t="shared" si="1"/>
        <v>217033056</v>
      </c>
      <c r="F12" s="150">
        <f t="shared" si="1"/>
        <v>818243</v>
      </c>
      <c r="G12" s="150">
        <f t="shared" si="1"/>
        <v>0</v>
      </c>
      <c r="H12" s="150">
        <f t="shared" si="1"/>
        <v>230549733</v>
      </c>
      <c r="I12" s="150">
        <f t="shared" si="1"/>
        <v>224446762</v>
      </c>
      <c r="J12" s="150">
        <f t="shared" si="1"/>
        <v>31339764</v>
      </c>
      <c r="K12" s="150">
        <f t="shared" si="1"/>
        <v>337138</v>
      </c>
      <c r="L12" s="150">
        <f t="shared" si="1"/>
        <v>3250</v>
      </c>
      <c r="M12" s="150">
        <f t="shared" si="1"/>
        <v>178307243</v>
      </c>
      <c r="N12" s="150">
        <f t="shared" si="1"/>
        <v>0</v>
      </c>
      <c r="O12" s="150">
        <f t="shared" si="1"/>
        <v>14459367</v>
      </c>
      <c r="P12" s="150">
        <f t="shared" si="1"/>
        <v>0</v>
      </c>
      <c r="Q12" s="150">
        <f t="shared" si="1"/>
        <v>0</v>
      </c>
      <c r="R12" s="150">
        <f t="shared" si="1"/>
        <v>6102971</v>
      </c>
      <c r="S12" s="150">
        <f>SUM(S13:S22)</f>
        <v>198869581</v>
      </c>
      <c r="T12" s="146">
        <f aca="true" t="shared" si="2" ref="T12:T73">(J12+K12+L12)/I12</f>
        <v>0.14114773462403526</v>
      </c>
      <c r="U12" s="77" t="s">
        <v>0</v>
      </c>
      <c r="V12" s="78" t="s">
        <v>132</v>
      </c>
      <c r="W12" s="86">
        <v>11689776</v>
      </c>
      <c r="X12" s="85">
        <f aca="true" t="shared" si="3" ref="X12:X80">D12-W12</f>
        <v>2645144</v>
      </c>
      <c r="Y12" s="76"/>
      <c r="Z12" s="105"/>
      <c r="AA12" s="106"/>
      <c r="AB12" s="107">
        <f>C12-F12-G12-H12</f>
        <v>0</v>
      </c>
      <c r="AK12" s="108">
        <v>14334920</v>
      </c>
      <c r="AL12" s="92">
        <f>AK12-D12</f>
        <v>0</v>
      </c>
      <c r="AN12" s="108" t="s">
        <v>132</v>
      </c>
      <c r="AO12" s="108">
        <v>11689776</v>
      </c>
      <c r="AP12" s="108">
        <f>AO12-D12</f>
        <v>-2645144</v>
      </c>
      <c r="AQ12" s="108">
        <v>2645144</v>
      </c>
      <c r="AR12" s="108">
        <f>AP12+AQ12</f>
        <v>0</v>
      </c>
    </row>
    <row r="13" spans="1:42" s="13" customFormat="1" ht="24.75" customHeight="1">
      <c r="A13" s="70" t="s">
        <v>5</v>
      </c>
      <c r="B13" s="138" t="s">
        <v>116</v>
      </c>
      <c r="C13" s="145">
        <v>3700</v>
      </c>
      <c r="D13" s="145">
        <v>0</v>
      </c>
      <c r="E13" s="145">
        <v>3700</v>
      </c>
      <c r="F13" s="145">
        <v>0</v>
      </c>
      <c r="G13" s="145">
        <v>0</v>
      </c>
      <c r="H13" s="145">
        <v>3700</v>
      </c>
      <c r="I13" s="145">
        <v>3700</v>
      </c>
      <c r="J13" s="145">
        <v>3700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6">
        <f t="shared" si="2"/>
        <v>1</v>
      </c>
      <c r="U13" s="77" t="s">
        <v>5</v>
      </c>
      <c r="V13" s="79" t="s">
        <v>116</v>
      </c>
      <c r="W13" s="85">
        <v>0</v>
      </c>
      <c r="X13" s="85">
        <f t="shared" si="3"/>
        <v>0</v>
      </c>
      <c r="Y13" s="75"/>
      <c r="Z13" s="109"/>
      <c r="AB13" s="92"/>
      <c r="AK13" s="106"/>
      <c r="AL13" s="92"/>
      <c r="AP13" s="108"/>
    </row>
    <row r="14" spans="1:42" s="14" customFormat="1" ht="24.75" customHeight="1">
      <c r="A14" s="70" t="s">
        <v>6</v>
      </c>
      <c r="B14" s="138" t="s">
        <v>93</v>
      </c>
      <c r="C14" s="145">
        <v>45270</v>
      </c>
      <c r="D14" s="145">
        <v>10000</v>
      </c>
      <c r="E14" s="145">
        <v>35270</v>
      </c>
      <c r="F14" s="145">
        <v>26070</v>
      </c>
      <c r="G14" s="145">
        <v>0</v>
      </c>
      <c r="H14" s="145">
        <v>19200</v>
      </c>
      <c r="I14" s="145">
        <v>19200</v>
      </c>
      <c r="J14" s="145">
        <v>19200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6">
        <f t="shared" si="2"/>
        <v>1</v>
      </c>
      <c r="U14" s="77" t="s">
        <v>6</v>
      </c>
      <c r="V14" s="79" t="s">
        <v>93</v>
      </c>
      <c r="W14" s="85">
        <v>10000</v>
      </c>
      <c r="X14" s="85">
        <f t="shared" si="3"/>
        <v>0</v>
      </c>
      <c r="Y14" s="75"/>
      <c r="Z14" s="109"/>
      <c r="AA14" s="13"/>
      <c r="AB14" s="92"/>
      <c r="AK14" s="122"/>
      <c r="AL14" s="92"/>
      <c r="AP14" s="108"/>
    </row>
    <row r="15" spans="1:42" s="14" customFormat="1" ht="24.75" customHeight="1">
      <c r="A15" s="70" t="s">
        <v>7</v>
      </c>
      <c r="B15" s="138" t="s">
        <v>108</v>
      </c>
      <c r="C15" s="145">
        <v>13900</v>
      </c>
      <c r="D15" s="145">
        <v>0</v>
      </c>
      <c r="E15" s="145">
        <v>13900</v>
      </c>
      <c r="F15" s="145">
        <v>0</v>
      </c>
      <c r="G15" s="145">
        <v>0</v>
      </c>
      <c r="H15" s="145">
        <v>13900</v>
      </c>
      <c r="I15" s="145">
        <v>13900</v>
      </c>
      <c r="J15" s="145">
        <v>13900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6">
        <f t="shared" si="2"/>
        <v>1</v>
      </c>
      <c r="U15" s="77" t="s">
        <v>7</v>
      </c>
      <c r="V15" s="79" t="s">
        <v>108</v>
      </c>
      <c r="W15" s="85">
        <v>0</v>
      </c>
      <c r="X15" s="85">
        <f t="shared" si="3"/>
        <v>0</v>
      </c>
      <c r="Y15" s="75"/>
      <c r="Z15" s="109"/>
      <c r="AA15" s="13"/>
      <c r="AB15" s="92"/>
      <c r="AK15" s="122"/>
      <c r="AL15" s="92"/>
      <c r="AP15" s="108"/>
    </row>
    <row r="16" spans="1:42" s="14" customFormat="1" ht="24.75" customHeight="1">
      <c r="A16" s="70" t="s">
        <v>8</v>
      </c>
      <c r="B16" s="138" t="s">
        <v>209</v>
      </c>
      <c r="C16" s="145">
        <v>30231301</v>
      </c>
      <c r="D16" s="145">
        <v>6838353</v>
      </c>
      <c r="E16" s="145">
        <v>23392948</v>
      </c>
      <c r="F16" s="145">
        <v>290389</v>
      </c>
      <c r="G16" s="145">
        <v>0</v>
      </c>
      <c r="H16" s="145">
        <v>29940912</v>
      </c>
      <c r="I16" s="145">
        <v>29655596</v>
      </c>
      <c r="J16" s="145">
        <v>3280614</v>
      </c>
      <c r="K16" s="145">
        <v>9500</v>
      </c>
      <c r="L16" s="145">
        <v>0</v>
      </c>
      <c r="M16" s="145">
        <v>26365482</v>
      </c>
      <c r="N16" s="145">
        <v>0</v>
      </c>
      <c r="O16" s="145">
        <v>0</v>
      </c>
      <c r="P16" s="145">
        <v>0</v>
      </c>
      <c r="Q16" s="145">
        <v>0</v>
      </c>
      <c r="R16" s="145">
        <v>285316</v>
      </c>
      <c r="S16" s="145">
        <v>26650798</v>
      </c>
      <c r="T16" s="146">
        <f t="shared" si="2"/>
        <v>0.11094411995631448</v>
      </c>
      <c r="U16" s="77" t="s">
        <v>8</v>
      </c>
      <c r="V16" s="79" t="s">
        <v>118</v>
      </c>
      <c r="W16" s="85">
        <v>1126698</v>
      </c>
      <c r="X16" s="85">
        <f t="shared" si="3"/>
        <v>5711655</v>
      </c>
      <c r="Y16" s="75"/>
      <c r="Z16" s="109"/>
      <c r="AA16" s="13"/>
      <c r="AB16" s="110">
        <f>(75-86)/86</f>
        <v>-0.12790697674418605</v>
      </c>
      <c r="AK16" s="122"/>
      <c r="AL16" s="92"/>
      <c r="AP16" s="108"/>
    </row>
    <row r="17" spans="1:42" s="15" customFormat="1" ht="24.75" customHeight="1">
      <c r="A17" s="70" t="s">
        <v>19</v>
      </c>
      <c r="B17" s="138" t="s">
        <v>68</v>
      </c>
      <c r="C17" s="145">
        <v>154216</v>
      </c>
      <c r="D17" s="145">
        <v>0</v>
      </c>
      <c r="E17" s="145">
        <v>154216</v>
      </c>
      <c r="F17" s="145">
        <v>0</v>
      </c>
      <c r="G17" s="145">
        <v>0</v>
      </c>
      <c r="H17" s="145">
        <v>154216</v>
      </c>
      <c r="I17" s="145">
        <v>154216</v>
      </c>
      <c r="J17" s="145">
        <v>129214</v>
      </c>
      <c r="K17" s="145">
        <v>0</v>
      </c>
      <c r="L17" s="145">
        <v>0</v>
      </c>
      <c r="M17" s="145">
        <v>25002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25002</v>
      </c>
      <c r="T17" s="146">
        <f t="shared" si="2"/>
        <v>0.8378767443066867</v>
      </c>
      <c r="U17" s="77" t="s">
        <v>19</v>
      </c>
      <c r="V17" s="79" t="s">
        <v>94</v>
      </c>
      <c r="W17" s="85">
        <v>4814930</v>
      </c>
      <c r="X17" s="85">
        <f t="shared" si="3"/>
        <v>-4814930</v>
      </c>
      <c r="Y17" s="75"/>
      <c r="Z17" s="109"/>
      <c r="AA17" s="13"/>
      <c r="AB17" s="111">
        <f>(218-226)/226</f>
        <v>-0.035398230088495575</v>
      </c>
      <c r="AK17" s="107"/>
      <c r="AL17" s="92"/>
      <c r="AP17" s="108"/>
    </row>
    <row r="18" spans="1:42" s="16" customFormat="1" ht="24.75" customHeight="1">
      <c r="A18" s="70" t="s">
        <v>20</v>
      </c>
      <c r="B18" s="138" t="s">
        <v>107</v>
      </c>
      <c r="C18" s="145">
        <v>107084</v>
      </c>
      <c r="D18" s="145">
        <v>2634</v>
      </c>
      <c r="E18" s="145">
        <v>104450</v>
      </c>
      <c r="F18" s="145">
        <v>0</v>
      </c>
      <c r="G18" s="145">
        <v>0</v>
      </c>
      <c r="H18" s="145">
        <v>107084</v>
      </c>
      <c r="I18" s="145">
        <v>104450</v>
      </c>
      <c r="J18" s="145">
        <v>104450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2634</v>
      </c>
      <c r="S18" s="145">
        <v>2634</v>
      </c>
      <c r="T18" s="146">
        <f t="shared" si="2"/>
        <v>1</v>
      </c>
      <c r="U18" s="77" t="s">
        <v>20</v>
      </c>
      <c r="V18" s="79" t="s">
        <v>107</v>
      </c>
      <c r="W18" s="85">
        <v>2634</v>
      </c>
      <c r="X18" s="85">
        <f t="shared" si="3"/>
        <v>0</v>
      </c>
      <c r="Y18" s="75"/>
      <c r="Z18" s="109"/>
      <c r="AA18" s="13"/>
      <c r="AB18" s="92"/>
      <c r="AK18" s="108"/>
      <c r="AL18" s="92"/>
      <c r="AP18" s="108"/>
    </row>
    <row r="19" spans="1:42" s="16" customFormat="1" ht="24.75" customHeight="1">
      <c r="A19" s="70" t="s">
        <v>21</v>
      </c>
      <c r="B19" s="139" t="s">
        <v>203</v>
      </c>
      <c r="C19" s="145">
        <v>170708781</v>
      </c>
      <c r="D19" s="145">
        <v>813807</v>
      </c>
      <c r="E19" s="145">
        <v>169894974</v>
      </c>
      <c r="F19" s="145">
        <v>0</v>
      </c>
      <c r="G19" s="145">
        <v>0</v>
      </c>
      <c r="H19" s="145">
        <v>170708781</v>
      </c>
      <c r="I19" s="145">
        <v>170536217</v>
      </c>
      <c r="J19" s="145">
        <v>27006567</v>
      </c>
      <c r="K19" s="145">
        <v>0</v>
      </c>
      <c r="L19" s="145">
        <v>0</v>
      </c>
      <c r="M19" s="145">
        <v>143529650</v>
      </c>
      <c r="N19" s="145">
        <v>0</v>
      </c>
      <c r="O19" s="145">
        <v>0</v>
      </c>
      <c r="P19" s="145">
        <v>0</v>
      </c>
      <c r="Q19" s="145">
        <v>0</v>
      </c>
      <c r="R19" s="145">
        <v>172564</v>
      </c>
      <c r="S19" s="145">
        <v>143702214</v>
      </c>
      <c r="T19" s="146">
        <f t="shared" si="2"/>
        <v>0.15836264856279766</v>
      </c>
      <c r="U19" s="80" t="s">
        <v>21</v>
      </c>
      <c r="V19" s="81" t="s">
        <v>106</v>
      </c>
      <c r="W19" s="85">
        <v>813807</v>
      </c>
      <c r="X19" s="85">
        <f t="shared" si="3"/>
        <v>0</v>
      </c>
      <c r="Y19" s="75"/>
      <c r="Z19" s="109"/>
      <c r="AA19" s="13"/>
      <c r="AB19" s="92"/>
      <c r="AK19" s="108"/>
      <c r="AL19" s="92"/>
      <c r="AP19" s="108"/>
    </row>
    <row r="20" spans="1:42" s="16" customFormat="1" ht="24.75" customHeight="1">
      <c r="A20" s="70" t="s">
        <v>22</v>
      </c>
      <c r="B20" s="139" t="s">
        <v>95</v>
      </c>
      <c r="C20" s="145">
        <v>6828821</v>
      </c>
      <c r="D20" s="145">
        <v>6670126</v>
      </c>
      <c r="E20" s="145">
        <v>158695</v>
      </c>
      <c r="F20" s="145">
        <v>487584</v>
      </c>
      <c r="G20" s="145"/>
      <c r="H20" s="145">
        <v>6341237</v>
      </c>
      <c r="I20" s="145">
        <v>698780</v>
      </c>
      <c r="J20" s="145">
        <v>148624</v>
      </c>
      <c r="K20" s="145">
        <v>327638</v>
      </c>
      <c r="L20" s="145">
        <v>3250</v>
      </c>
      <c r="M20" s="145">
        <v>219268</v>
      </c>
      <c r="N20" s="145"/>
      <c r="O20" s="145"/>
      <c r="P20" s="145"/>
      <c r="Q20" s="145"/>
      <c r="R20" s="145">
        <v>5642457</v>
      </c>
      <c r="S20" s="145">
        <v>5861725</v>
      </c>
      <c r="T20" s="146">
        <f t="shared" si="2"/>
        <v>0.6862131142848965</v>
      </c>
      <c r="U20" s="80" t="s">
        <v>22</v>
      </c>
      <c r="V20" s="81" t="s">
        <v>95</v>
      </c>
      <c r="W20" s="85">
        <v>4921707</v>
      </c>
      <c r="X20" s="85">
        <f t="shared" si="3"/>
        <v>1748419</v>
      </c>
      <c r="Y20" s="75"/>
      <c r="Z20" s="109"/>
      <c r="AA20" s="13"/>
      <c r="AB20" s="92"/>
      <c r="AK20" s="108"/>
      <c r="AL20" s="92"/>
      <c r="AP20" s="108"/>
    </row>
    <row r="21" spans="1:42" s="16" customFormat="1" ht="24.75" customHeight="1">
      <c r="A21" s="70" t="s">
        <v>29</v>
      </c>
      <c r="B21" s="139" t="s">
        <v>55</v>
      </c>
      <c r="C21" s="145">
        <v>8371264</v>
      </c>
      <c r="D21" s="145">
        <v>0</v>
      </c>
      <c r="E21" s="145">
        <v>8371264</v>
      </c>
      <c r="F21" s="145">
        <v>0</v>
      </c>
      <c r="G21" s="145">
        <v>0</v>
      </c>
      <c r="H21" s="145">
        <v>8371264</v>
      </c>
      <c r="I21" s="145">
        <v>8371264</v>
      </c>
      <c r="J21" s="145">
        <v>321023</v>
      </c>
      <c r="K21" s="145">
        <v>0</v>
      </c>
      <c r="L21" s="145">
        <v>0</v>
      </c>
      <c r="M21" s="145">
        <v>8050241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8050241</v>
      </c>
      <c r="T21" s="146">
        <f t="shared" si="2"/>
        <v>0.03834821121398155</v>
      </c>
      <c r="U21" s="80"/>
      <c r="V21" s="81"/>
      <c r="W21" s="85"/>
      <c r="X21" s="85"/>
      <c r="Y21" s="75"/>
      <c r="Z21" s="109"/>
      <c r="AA21" s="13"/>
      <c r="AB21" s="92"/>
      <c r="AK21" s="108"/>
      <c r="AL21" s="92"/>
      <c r="AP21" s="108"/>
    </row>
    <row r="22" spans="1:42" s="16" customFormat="1" ht="24.75" customHeight="1">
      <c r="A22" s="70" t="s">
        <v>18</v>
      </c>
      <c r="B22" s="139" t="s">
        <v>208</v>
      </c>
      <c r="C22" s="145">
        <v>14903639</v>
      </c>
      <c r="D22" s="145">
        <v>0</v>
      </c>
      <c r="E22" s="145">
        <v>14903639</v>
      </c>
      <c r="F22" s="145">
        <v>14200</v>
      </c>
      <c r="G22" s="145">
        <v>0</v>
      </c>
      <c r="H22" s="145">
        <v>14889439</v>
      </c>
      <c r="I22" s="145">
        <v>14889439</v>
      </c>
      <c r="J22" s="145">
        <v>312472</v>
      </c>
      <c r="K22" s="145">
        <v>0</v>
      </c>
      <c r="L22" s="145">
        <v>0</v>
      </c>
      <c r="M22" s="145">
        <v>117600</v>
      </c>
      <c r="N22" s="145">
        <v>0</v>
      </c>
      <c r="O22" s="145">
        <v>14459367</v>
      </c>
      <c r="P22" s="145">
        <v>0</v>
      </c>
      <c r="Q22" s="145">
        <v>0</v>
      </c>
      <c r="R22" s="145">
        <v>0</v>
      </c>
      <c r="S22" s="145">
        <v>14576967</v>
      </c>
      <c r="T22" s="146">
        <f t="shared" si="2"/>
        <v>0.020986149981876416</v>
      </c>
      <c r="U22" s="80"/>
      <c r="V22" s="81"/>
      <c r="W22" s="85"/>
      <c r="X22" s="85"/>
      <c r="Y22" s="75"/>
      <c r="Z22" s="109"/>
      <c r="AA22" s="13"/>
      <c r="AB22" s="92"/>
      <c r="AK22" s="108"/>
      <c r="AL22" s="92"/>
      <c r="AP22" s="108"/>
    </row>
    <row r="23" spans="1:42" s="108" customFormat="1" ht="24.75" customHeight="1">
      <c r="A23" s="67" t="s">
        <v>1</v>
      </c>
      <c r="B23" s="140" t="s">
        <v>173</v>
      </c>
      <c r="C23" s="150">
        <f>SUM(C24:C28)</f>
        <v>69674078</v>
      </c>
      <c r="D23" s="150">
        <f aca="true" t="shared" si="4" ref="D23:S23">SUM(D24:D28)</f>
        <v>6536096</v>
      </c>
      <c r="E23" s="150">
        <f t="shared" si="4"/>
        <v>63137982</v>
      </c>
      <c r="F23" s="150">
        <f t="shared" si="4"/>
        <v>45805</v>
      </c>
      <c r="G23" s="150">
        <f t="shared" si="4"/>
        <v>0</v>
      </c>
      <c r="H23" s="150">
        <f t="shared" si="4"/>
        <v>69628273</v>
      </c>
      <c r="I23" s="150">
        <f t="shared" si="4"/>
        <v>67114673</v>
      </c>
      <c r="J23" s="150">
        <f t="shared" si="4"/>
        <v>22307563</v>
      </c>
      <c r="K23" s="150">
        <f t="shared" si="4"/>
        <v>774676</v>
      </c>
      <c r="L23" s="150">
        <f t="shared" si="4"/>
        <v>0</v>
      </c>
      <c r="M23" s="150">
        <f t="shared" si="4"/>
        <v>43988598</v>
      </c>
      <c r="N23" s="150">
        <f t="shared" si="4"/>
        <v>0</v>
      </c>
      <c r="O23" s="150">
        <f t="shared" si="4"/>
        <v>0</v>
      </c>
      <c r="P23" s="150">
        <f t="shared" si="4"/>
        <v>0</v>
      </c>
      <c r="Q23" s="150">
        <f t="shared" si="4"/>
        <v>43836</v>
      </c>
      <c r="R23" s="150">
        <f t="shared" si="4"/>
        <v>2513600</v>
      </c>
      <c r="S23" s="150">
        <f t="shared" si="4"/>
        <v>46546034</v>
      </c>
      <c r="T23" s="146">
        <f t="shared" si="2"/>
        <v>0.3439223938407627</v>
      </c>
      <c r="U23" s="77" t="s">
        <v>1</v>
      </c>
      <c r="V23" s="82" t="s">
        <v>134</v>
      </c>
      <c r="W23" s="86">
        <v>7648321</v>
      </c>
      <c r="X23" s="85">
        <f t="shared" si="3"/>
        <v>-1112225</v>
      </c>
      <c r="Y23" s="76"/>
      <c r="Z23" s="105">
        <f>+C23-F23-G23-H23</f>
        <v>0</v>
      </c>
      <c r="AA23" s="106"/>
      <c r="AB23" s="107"/>
      <c r="AK23" s="108">
        <v>6536096</v>
      </c>
      <c r="AL23" s="92">
        <f>AK23-D23</f>
        <v>0</v>
      </c>
      <c r="AN23" s="16" t="s">
        <v>134</v>
      </c>
      <c r="AO23" s="16">
        <v>7648321</v>
      </c>
      <c r="AP23" s="108">
        <f aca="true" t="shared" si="5" ref="AP23:AP74">AO23-D23</f>
        <v>1112225</v>
      </c>
    </row>
    <row r="24" spans="1:42" s="13" customFormat="1" ht="24.75" customHeight="1">
      <c r="A24" s="70" t="s">
        <v>5</v>
      </c>
      <c r="B24" s="141" t="s">
        <v>64</v>
      </c>
      <c r="C24" s="145">
        <v>35204503</v>
      </c>
      <c r="D24" s="145">
        <v>4307226</v>
      </c>
      <c r="E24" s="145">
        <v>30897277</v>
      </c>
      <c r="F24" s="145"/>
      <c r="G24" s="145"/>
      <c r="H24" s="145">
        <v>35204503</v>
      </c>
      <c r="I24" s="145">
        <v>35016920</v>
      </c>
      <c r="J24" s="145">
        <v>10481804</v>
      </c>
      <c r="K24" s="145"/>
      <c r="L24" s="145"/>
      <c r="M24" s="145">
        <v>24531766</v>
      </c>
      <c r="N24" s="145"/>
      <c r="O24" s="145"/>
      <c r="P24" s="145"/>
      <c r="Q24" s="145">
        <v>3350</v>
      </c>
      <c r="R24" s="145">
        <v>187583</v>
      </c>
      <c r="S24" s="145">
        <v>24722699</v>
      </c>
      <c r="T24" s="146">
        <f t="shared" si="2"/>
        <v>0.2993354069975315</v>
      </c>
      <c r="U24" s="77" t="s">
        <v>5</v>
      </c>
      <c r="V24" s="83" t="s">
        <v>55</v>
      </c>
      <c r="W24" s="85">
        <v>849588</v>
      </c>
      <c r="X24" s="85">
        <f t="shared" si="3"/>
        <v>3457638</v>
      </c>
      <c r="Y24" s="75"/>
      <c r="Z24" s="109">
        <v>0</v>
      </c>
      <c r="AB24" s="92"/>
      <c r="AK24" s="106"/>
      <c r="AL24" s="92"/>
      <c r="AN24" s="13" t="s">
        <v>57</v>
      </c>
      <c r="AO24" s="13">
        <v>188030</v>
      </c>
      <c r="AP24" s="108">
        <f t="shared" si="5"/>
        <v>-4119196</v>
      </c>
    </row>
    <row r="25" spans="1:42" s="14" customFormat="1" ht="24.75" customHeight="1">
      <c r="A25" s="70" t="s">
        <v>6</v>
      </c>
      <c r="B25" s="141" t="s">
        <v>65</v>
      </c>
      <c r="C25" s="145">
        <v>3075927</v>
      </c>
      <c r="D25" s="145">
        <v>476595</v>
      </c>
      <c r="E25" s="145">
        <v>2599332</v>
      </c>
      <c r="F25" s="145">
        <v>32605</v>
      </c>
      <c r="G25" s="145"/>
      <c r="H25" s="145">
        <v>3043322</v>
      </c>
      <c r="I25" s="145">
        <v>1710355</v>
      </c>
      <c r="J25" s="145">
        <v>1400522</v>
      </c>
      <c r="K25" s="145">
        <v>266647</v>
      </c>
      <c r="L25" s="145"/>
      <c r="M25" s="145">
        <v>42886</v>
      </c>
      <c r="N25" s="145"/>
      <c r="O25" s="145"/>
      <c r="P25" s="145"/>
      <c r="Q25" s="145">
        <v>300</v>
      </c>
      <c r="R25" s="145">
        <v>1332967</v>
      </c>
      <c r="S25" s="145">
        <v>1376153</v>
      </c>
      <c r="T25" s="146">
        <f t="shared" si="2"/>
        <v>0.9747502711425405</v>
      </c>
      <c r="U25" s="77" t="s">
        <v>6</v>
      </c>
      <c r="V25" s="83" t="s">
        <v>56</v>
      </c>
      <c r="W25" s="85">
        <v>3513047</v>
      </c>
      <c r="X25" s="85">
        <f t="shared" si="3"/>
        <v>-3036452</v>
      </c>
      <c r="Y25" s="75"/>
      <c r="Z25" s="109">
        <v>0</v>
      </c>
      <c r="AA25" s="13" t="s">
        <v>33</v>
      </c>
      <c r="AB25" s="92"/>
      <c r="AK25" s="122"/>
      <c r="AL25" s="92"/>
      <c r="AN25" s="14" t="s">
        <v>58</v>
      </c>
      <c r="AO25" s="14">
        <v>3097656</v>
      </c>
      <c r="AP25" s="108">
        <f t="shared" si="5"/>
        <v>2621061</v>
      </c>
    </row>
    <row r="26" spans="1:42" s="14" customFormat="1" ht="24.75" customHeight="1">
      <c r="A26" s="70" t="s">
        <v>7</v>
      </c>
      <c r="B26" s="141" t="s">
        <v>66</v>
      </c>
      <c r="C26" s="145">
        <v>30364906</v>
      </c>
      <c r="D26" s="145">
        <v>1385419</v>
      </c>
      <c r="E26" s="145">
        <v>28979487</v>
      </c>
      <c r="F26" s="145">
        <v>1600</v>
      </c>
      <c r="G26" s="145"/>
      <c r="H26" s="145">
        <v>30363306</v>
      </c>
      <c r="I26" s="145">
        <v>29553723</v>
      </c>
      <c r="J26" s="145">
        <v>10031449</v>
      </c>
      <c r="K26" s="145">
        <v>508028</v>
      </c>
      <c r="L26" s="145"/>
      <c r="M26" s="145">
        <v>18974860</v>
      </c>
      <c r="N26" s="145"/>
      <c r="O26" s="145">
        <v>0</v>
      </c>
      <c r="P26" s="145"/>
      <c r="Q26" s="145">
        <v>39386</v>
      </c>
      <c r="R26" s="145">
        <v>809583</v>
      </c>
      <c r="S26" s="145">
        <v>19823829</v>
      </c>
      <c r="T26" s="146">
        <f t="shared" si="2"/>
        <v>0.35662095770471963</v>
      </c>
      <c r="U26" s="77" t="s">
        <v>7</v>
      </c>
      <c r="V26" s="83" t="s">
        <v>57</v>
      </c>
      <c r="W26" s="85">
        <v>188030</v>
      </c>
      <c r="X26" s="85">
        <f t="shared" si="3"/>
        <v>1197389</v>
      </c>
      <c r="Y26" s="75"/>
      <c r="Z26" s="109" t="s">
        <v>103</v>
      </c>
      <c r="AA26" s="13"/>
      <c r="AB26" s="92"/>
      <c r="AK26" s="122"/>
      <c r="AL26" s="92"/>
      <c r="AN26" s="14" t="s">
        <v>135</v>
      </c>
      <c r="AO26" s="14">
        <v>41042438</v>
      </c>
      <c r="AP26" s="108">
        <f t="shared" si="5"/>
        <v>39657019</v>
      </c>
    </row>
    <row r="27" spans="1:42" s="14" customFormat="1" ht="24.75" customHeight="1">
      <c r="A27" s="70" t="s">
        <v>8</v>
      </c>
      <c r="B27" s="141" t="s">
        <v>157</v>
      </c>
      <c r="C27" s="145">
        <v>476331</v>
      </c>
      <c r="D27" s="145">
        <v>47200</v>
      </c>
      <c r="E27" s="145">
        <v>429131</v>
      </c>
      <c r="F27" s="145">
        <v>10600</v>
      </c>
      <c r="G27" s="145"/>
      <c r="H27" s="145">
        <v>465731</v>
      </c>
      <c r="I27" s="145">
        <v>423731</v>
      </c>
      <c r="J27" s="145">
        <v>188624</v>
      </c>
      <c r="K27" s="145"/>
      <c r="L27" s="145"/>
      <c r="M27" s="145">
        <v>234307</v>
      </c>
      <c r="N27" s="145"/>
      <c r="O27" s="145"/>
      <c r="P27" s="145"/>
      <c r="Q27" s="145">
        <v>800</v>
      </c>
      <c r="R27" s="145">
        <v>42000</v>
      </c>
      <c r="S27" s="145">
        <v>277107</v>
      </c>
      <c r="T27" s="146">
        <f t="shared" si="2"/>
        <v>0.44515034302423</v>
      </c>
      <c r="U27" s="77" t="s">
        <v>8</v>
      </c>
      <c r="V27" s="83" t="s">
        <v>58</v>
      </c>
      <c r="W27" s="85">
        <v>3097656</v>
      </c>
      <c r="X27" s="85">
        <f t="shared" si="3"/>
        <v>-3050456</v>
      </c>
      <c r="Y27" s="75"/>
      <c r="Z27" s="109">
        <v>0</v>
      </c>
      <c r="AA27" s="13"/>
      <c r="AB27" s="92"/>
      <c r="AK27" s="122"/>
      <c r="AL27" s="92"/>
      <c r="AN27" s="14" t="s">
        <v>59</v>
      </c>
      <c r="AO27" s="14">
        <v>34153</v>
      </c>
      <c r="AP27" s="108">
        <f t="shared" si="5"/>
        <v>-13047</v>
      </c>
    </row>
    <row r="28" spans="1:42" s="108" customFormat="1" ht="24.75" customHeight="1">
      <c r="A28" s="70" t="s">
        <v>19</v>
      </c>
      <c r="B28" s="141" t="s">
        <v>158</v>
      </c>
      <c r="C28" s="145">
        <v>552411</v>
      </c>
      <c r="D28" s="145">
        <v>319656</v>
      </c>
      <c r="E28" s="145">
        <v>232755</v>
      </c>
      <c r="F28" s="145">
        <v>1000</v>
      </c>
      <c r="G28" s="145"/>
      <c r="H28" s="145">
        <v>551411</v>
      </c>
      <c r="I28" s="145">
        <v>409944</v>
      </c>
      <c r="J28" s="145">
        <v>205164</v>
      </c>
      <c r="K28" s="145">
        <v>1</v>
      </c>
      <c r="L28" s="145"/>
      <c r="M28" s="145">
        <v>204779</v>
      </c>
      <c r="N28" s="145"/>
      <c r="O28" s="145"/>
      <c r="P28" s="145"/>
      <c r="Q28" s="145">
        <v>0</v>
      </c>
      <c r="R28" s="145">
        <v>141467</v>
      </c>
      <c r="S28" s="145">
        <v>346246</v>
      </c>
      <c r="T28" s="146">
        <f t="shared" si="2"/>
        <v>0.5004707960111625</v>
      </c>
      <c r="U28" s="77" t="s">
        <v>3</v>
      </c>
      <c r="V28" s="82" t="s">
        <v>135</v>
      </c>
      <c r="W28" s="86">
        <v>41042438</v>
      </c>
      <c r="X28" s="85">
        <f t="shared" si="3"/>
        <v>-40722782</v>
      </c>
      <c r="Y28" s="76"/>
      <c r="Z28" s="105">
        <f>+C28-F28-G28-H28</f>
        <v>0</v>
      </c>
      <c r="AA28" s="106"/>
      <c r="AB28" s="107">
        <f>C28-F28-G28-H28</f>
        <v>0</v>
      </c>
      <c r="AL28" s="92"/>
      <c r="AN28" s="14" t="s">
        <v>135</v>
      </c>
      <c r="AO28" s="14">
        <v>41042438</v>
      </c>
      <c r="AP28" s="108">
        <f t="shared" si="5"/>
        <v>40722782</v>
      </c>
    </row>
    <row r="29" spans="1:42" s="13" customFormat="1" ht="24.75" customHeight="1">
      <c r="A29" s="67" t="s">
        <v>3</v>
      </c>
      <c r="B29" s="140" t="s">
        <v>174</v>
      </c>
      <c r="C29" s="150">
        <f>SUM(C30:C33)</f>
        <v>50977252</v>
      </c>
      <c r="D29" s="150">
        <f aca="true" t="shared" si="6" ref="D29:S29">SUM(D30:D33)</f>
        <v>47287360</v>
      </c>
      <c r="E29" s="150">
        <f t="shared" si="6"/>
        <v>3689892</v>
      </c>
      <c r="F29" s="150">
        <f t="shared" si="6"/>
        <v>408169</v>
      </c>
      <c r="G29" s="150">
        <f t="shared" si="6"/>
        <v>0</v>
      </c>
      <c r="H29" s="150">
        <f t="shared" si="6"/>
        <v>50569083</v>
      </c>
      <c r="I29" s="150">
        <f t="shared" si="6"/>
        <v>15451480</v>
      </c>
      <c r="J29" s="150">
        <f t="shared" si="6"/>
        <v>3603576</v>
      </c>
      <c r="K29" s="150">
        <f t="shared" si="6"/>
        <v>600281</v>
      </c>
      <c r="L29" s="150">
        <f t="shared" si="6"/>
        <v>20202</v>
      </c>
      <c r="M29" s="150">
        <f t="shared" si="6"/>
        <v>11019587</v>
      </c>
      <c r="N29" s="150">
        <f t="shared" si="6"/>
        <v>207834</v>
      </c>
      <c r="O29" s="150">
        <f t="shared" si="6"/>
        <v>0</v>
      </c>
      <c r="P29" s="150">
        <f t="shared" si="6"/>
        <v>0</v>
      </c>
      <c r="Q29" s="150">
        <f t="shared" si="6"/>
        <v>0</v>
      </c>
      <c r="R29" s="150">
        <f t="shared" si="6"/>
        <v>35117603</v>
      </c>
      <c r="S29" s="150">
        <f t="shared" si="6"/>
        <v>46345024</v>
      </c>
      <c r="T29" s="146">
        <f t="shared" si="2"/>
        <v>0.27337568957795627</v>
      </c>
      <c r="U29" s="77" t="s">
        <v>5</v>
      </c>
      <c r="V29" s="83" t="s">
        <v>59</v>
      </c>
      <c r="W29" s="85">
        <v>34153</v>
      </c>
      <c r="X29" s="85">
        <f t="shared" si="3"/>
        <v>47253207</v>
      </c>
      <c r="Y29" s="75"/>
      <c r="Z29" s="109">
        <v>0</v>
      </c>
      <c r="AB29" s="92"/>
      <c r="AK29" s="106">
        <v>47287360</v>
      </c>
      <c r="AL29" s="92">
        <f>AK29-D29</f>
        <v>0</v>
      </c>
      <c r="AN29" s="13" t="s">
        <v>61</v>
      </c>
      <c r="AO29" s="13">
        <v>4307835</v>
      </c>
      <c r="AP29" s="108">
        <f t="shared" si="5"/>
        <v>-42979525</v>
      </c>
    </row>
    <row r="30" spans="1:42" s="14" customFormat="1" ht="24.75" customHeight="1">
      <c r="A30" s="70" t="s">
        <v>5</v>
      </c>
      <c r="B30" s="141" t="s">
        <v>89</v>
      </c>
      <c r="C30" s="145">
        <v>80888</v>
      </c>
      <c r="D30" s="145">
        <v>5700</v>
      </c>
      <c r="E30" s="145">
        <v>75188</v>
      </c>
      <c r="F30" s="145">
        <v>1300</v>
      </c>
      <c r="G30" s="145">
        <v>0</v>
      </c>
      <c r="H30" s="145">
        <v>79588</v>
      </c>
      <c r="I30" s="145">
        <v>79588</v>
      </c>
      <c r="J30" s="145">
        <v>73138</v>
      </c>
      <c r="K30" s="145">
        <v>4700</v>
      </c>
      <c r="L30" s="145"/>
      <c r="M30" s="145">
        <v>1750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1750</v>
      </c>
      <c r="T30" s="146">
        <f t="shared" si="2"/>
        <v>0.9780117605669196</v>
      </c>
      <c r="U30" s="77" t="s">
        <v>6</v>
      </c>
      <c r="V30" s="83" t="s">
        <v>85</v>
      </c>
      <c r="W30" s="85">
        <v>8361462</v>
      </c>
      <c r="X30" s="85">
        <f t="shared" si="3"/>
        <v>-8355762</v>
      </c>
      <c r="Y30" s="75"/>
      <c r="Z30" s="109">
        <v>0</v>
      </c>
      <c r="AA30" s="13"/>
      <c r="AB30" s="92"/>
      <c r="AK30" s="122"/>
      <c r="AL30" s="92"/>
      <c r="AN30" s="14" t="s">
        <v>62</v>
      </c>
      <c r="AO30" s="14">
        <v>15525928</v>
      </c>
      <c r="AP30" s="108">
        <f t="shared" si="5"/>
        <v>15520228</v>
      </c>
    </row>
    <row r="31" spans="1:42" s="14" customFormat="1" ht="24.75" customHeight="1">
      <c r="A31" s="70" t="s">
        <v>6</v>
      </c>
      <c r="B31" s="141" t="s">
        <v>90</v>
      </c>
      <c r="C31" s="145">
        <v>6450618</v>
      </c>
      <c r="D31" s="145">
        <v>5924922</v>
      </c>
      <c r="E31" s="145">
        <v>525696</v>
      </c>
      <c r="F31" s="145">
        <v>82651</v>
      </c>
      <c r="G31" s="145">
        <v>0</v>
      </c>
      <c r="H31" s="145">
        <v>6367967</v>
      </c>
      <c r="I31" s="145">
        <v>5571954</v>
      </c>
      <c r="J31" s="145">
        <v>799920</v>
      </c>
      <c r="K31" s="145">
        <v>109650</v>
      </c>
      <c r="L31" s="145">
        <v>13077</v>
      </c>
      <c r="M31" s="145">
        <v>4649307</v>
      </c>
      <c r="N31" s="145"/>
      <c r="O31" s="145">
        <v>0</v>
      </c>
      <c r="P31" s="145">
        <v>0</v>
      </c>
      <c r="Q31" s="145"/>
      <c r="R31" s="145">
        <v>796013</v>
      </c>
      <c r="S31" s="145">
        <v>5445320</v>
      </c>
      <c r="T31" s="146">
        <f t="shared" si="2"/>
        <v>0.16558769149924785</v>
      </c>
      <c r="U31" s="77" t="s">
        <v>7</v>
      </c>
      <c r="V31" s="83" t="s">
        <v>61</v>
      </c>
      <c r="W31" s="85">
        <v>4307835</v>
      </c>
      <c r="X31" s="85">
        <f t="shared" si="3"/>
        <v>1617087</v>
      </c>
      <c r="Y31" s="75"/>
      <c r="Z31" s="109">
        <v>0</v>
      </c>
      <c r="AA31" s="13"/>
      <c r="AB31" s="92"/>
      <c r="AK31" s="122"/>
      <c r="AL31" s="92"/>
      <c r="AN31" s="14" t="s">
        <v>105</v>
      </c>
      <c r="AO31" s="14">
        <v>2660829</v>
      </c>
      <c r="AP31" s="108">
        <f t="shared" si="5"/>
        <v>-3264093</v>
      </c>
    </row>
    <row r="32" spans="1:42" s="14" customFormat="1" ht="24.75" customHeight="1">
      <c r="A32" s="70" t="s">
        <v>7</v>
      </c>
      <c r="B32" s="141" t="s">
        <v>91</v>
      </c>
      <c r="C32" s="145">
        <v>8603369</v>
      </c>
      <c r="D32" s="145">
        <v>5922955</v>
      </c>
      <c r="E32" s="145">
        <v>2680414</v>
      </c>
      <c r="F32" s="145">
        <v>280005</v>
      </c>
      <c r="G32" s="145">
        <v>0</v>
      </c>
      <c r="H32" s="145">
        <v>8323364</v>
      </c>
      <c r="I32" s="145">
        <v>6648591</v>
      </c>
      <c r="J32" s="145">
        <v>1502975</v>
      </c>
      <c r="K32" s="145">
        <v>439931</v>
      </c>
      <c r="L32" s="145">
        <v>0</v>
      </c>
      <c r="M32" s="145">
        <v>4497851</v>
      </c>
      <c r="N32" s="145">
        <v>207834</v>
      </c>
      <c r="O32" s="145">
        <v>0</v>
      </c>
      <c r="P32" s="145">
        <v>0</v>
      </c>
      <c r="Q32" s="145"/>
      <c r="R32" s="145">
        <v>1674773</v>
      </c>
      <c r="S32" s="145">
        <v>6380458</v>
      </c>
      <c r="T32" s="146">
        <f t="shared" si="2"/>
        <v>0.29222823301959766</v>
      </c>
      <c r="U32" s="77"/>
      <c r="V32" s="83" t="s">
        <v>62</v>
      </c>
      <c r="W32" s="85">
        <v>15525928</v>
      </c>
      <c r="X32" s="85">
        <f t="shared" si="3"/>
        <v>-9602973</v>
      </c>
      <c r="Y32" s="75"/>
      <c r="Z32" s="109">
        <v>0</v>
      </c>
      <c r="AA32" s="13"/>
      <c r="AB32" s="92"/>
      <c r="AK32" s="122"/>
      <c r="AL32" s="92"/>
      <c r="AN32" s="14" t="s">
        <v>63</v>
      </c>
      <c r="AO32" s="14">
        <v>10152231</v>
      </c>
      <c r="AP32" s="108">
        <f t="shared" si="5"/>
        <v>4229276</v>
      </c>
    </row>
    <row r="33" spans="1:42" s="14" customFormat="1" ht="24.75" customHeight="1">
      <c r="A33" s="70" t="s">
        <v>8</v>
      </c>
      <c r="B33" s="141" t="s">
        <v>92</v>
      </c>
      <c r="C33" s="145">
        <v>35842377</v>
      </c>
      <c r="D33" s="145">
        <v>35433783</v>
      </c>
      <c r="E33" s="145">
        <v>408594</v>
      </c>
      <c r="F33" s="145">
        <v>44213</v>
      </c>
      <c r="G33" s="145">
        <v>0</v>
      </c>
      <c r="H33" s="145">
        <v>35798164</v>
      </c>
      <c r="I33" s="145">
        <v>3151347</v>
      </c>
      <c r="J33" s="145">
        <v>1227543</v>
      </c>
      <c r="K33" s="145">
        <v>46000</v>
      </c>
      <c r="L33" s="145">
        <v>7125</v>
      </c>
      <c r="M33" s="145">
        <v>1870679</v>
      </c>
      <c r="N33" s="145">
        <v>0</v>
      </c>
      <c r="O33" s="145">
        <v>0</v>
      </c>
      <c r="P33" s="145">
        <v>0</v>
      </c>
      <c r="Q33" s="145"/>
      <c r="R33" s="145">
        <v>32646817</v>
      </c>
      <c r="S33" s="145">
        <v>34517496</v>
      </c>
      <c r="T33" s="146">
        <f t="shared" si="2"/>
        <v>0.4063874908094856</v>
      </c>
      <c r="U33" s="77" t="s">
        <v>8</v>
      </c>
      <c r="V33" s="83" t="s">
        <v>105</v>
      </c>
      <c r="W33" s="85">
        <v>2660829</v>
      </c>
      <c r="X33" s="85">
        <f t="shared" si="3"/>
        <v>32772954</v>
      </c>
      <c r="Y33" s="75"/>
      <c r="Z33" s="109"/>
      <c r="AA33" s="13"/>
      <c r="AB33" s="92"/>
      <c r="AK33" s="122"/>
      <c r="AL33" s="92"/>
      <c r="AN33" s="14" t="s">
        <v>136</v>
      </c>
      <c r="AO33" s="14">
        <v>8315862</v>
      </c>
      <c r="AP33" s="108">
        <f t="shared" si="5"/>
        <v>-27117921</v>
      </c>
    </row>
    <row r="34" spans="1:42" s="14" customFormat="1" ht="24.75" customHeight="1">
      <c r="A34" s="67" t="s">
        <v>10</v>
      </c>
      <c r="B34" s="140" t="s">
        <v>190</v>
      </c>
      <c r="C34" s="150">
        <f>SUM(C35:C40)</f>
        <v>116245547</v>
      </c>
      <c r="D34" s="150">
        <f aca="true" t="shared" si="7" ref="D34:S34">SUM(D35:D40)</f>
        <v>73773711</v>
      </c>
      <c r="E34" s="150">
        <f t="shared" si="7"/>
        <v>42471836</v>
      </c>
      <c r="F34" s="150">
        <f t="shared" si="7"/>
        <v>19205573</v>
      </c>
      <c r="G34" s="150">
        <f t="shared" si="7"/>
        <v>0</v>
      </c>
      <c r="H34" s="150">
        <f t="shared" si="7"/>
        <v>97039974</v>
      </c>
      <c r="I34" s="150">
        <f t="shared" si="7"/>
        <v>68468404</v>
      </c>
      <c r="J34" s="150">
        <f t="shared" si="7"/>
        <v>27483088</v>
      </c>
      <c r="K34" s="150">
        <f t="shared" si="7"/>
        <v>102897</v>
      </c>
      <c r="L34" s="150">
        <f t="shared" si="7"/>
        <v>0</v>
      </c>
      <c r="M34" s="150">
        <f t="shared" si="7"/>
        <v>40232182</v>
      </c>
      <c r="N34" s="150">
        <f t="shared" si="7"/>
        <v>0</v>
      </c>
      <c r="O34" s="150">
        <f t="shared" si="7"/>
        <v>0</v>
      </c>
      <c r="P34" s="150">
        <f t="shared" si="7"/>
        <v>0</v>
      </c>
      <c r="Q34" s="150">
        <f t="shared" si="7"/>
        <v>650237</v>
      </c>
      <c r="R34" s="150">
        <f t="shared" si="7"/>
        <v>28571570</v>
      </c>
      <c r="S34" s="150">
        <f t="shared" si="7"/>
        <v>69453989</v>
      </c>
      <c r="T34" s="146">
        <f t="shared" si="2"/>
        <v>0.402900949757789</v>
      </c>
      <c r="U34" s="77"/>
      <c r="V34" s="83"/>
      <c r="W34" s="85"/>
      <c r="X34" s="85"/>
      <c r="Y34" s="75"/>
      <c r="Z34" s="109"/>
      <c r="AA34" s="13"/>
      <c r="AB34" s="92"/>
      <c r="AK34" s="122">
        <v>73773711</v>
      </c>
      <c r="AL34" s="92">
        <f>AK34-D34</f>
        <v>0</v>
      </c>
      <c r="AN34" s="14" t="s">
        <v>125</v>
      </c>
      <c r="AO34" s="14">
        <v>208150</v>
      </c>
      <c r="AP34" s="108">
        <f t="shared" si="5"/>
        <v>-73565561</v>
      </c>
    </row>
    <row r="35" spans="1:42" s="15" customFormat="1" ht="24.75" customHeight="1">
      <c r="A35" s="70" t="s">
        <v>5</v>
      </c>
      <c r="B35" s="141" t="s">
        <v>80</v>
      </c>
      <c r="C35" s="145">
        <v>970796</v>
      </c>
      <c r="D35" s="145">
        <v>621370</v>
      </c>
      <c r="E35" s="145">
        <v>349426</v>
      </c>
      <c r="F35" s="145"/>
      <c r="G35" s="145"/>
      <c r="H35" s="145">
        <v>970796</v>
      </c>
      <c r="I35" s="145">
        <v>366426</v>
      </c>
      <c r="J35" s="145">
        <v>366126</v>
      </c>
      <c r="K35" s="145"/>
      <c r="L35" s="145"/>
      <c r="M35" s="145">
        <v>300</v>
      </c>
      <c r="N35" s="145"/>
      <c r="O35" s="145"/>
      <c r="P35" s="145"/>
      <c r="Q35" s="145"/>
      <c r="R35" s="145">
        <v>604370</v>
      </c>
      <c r="S35" s="145">
        <v>604670</v>
      </c>
      <c r="T35" s="146">
        <f t="shared" si="2"/>
        <v>0.9991812808043098</v>
      </c>
      <c r="U35" s="77" t="s">
        <v>19</v>
      </c>
      <c r="V35" s="83" t="s">
        <v>63</v>
      </c>
      <c r="W35" s="85">
        <v>10152231</v>
      </c>
      <c r="X35" s="85">
        <f t="shared" si="3"/>
        <v>-9530861</v>
      </c>
      <c r="Y35" s="75"/>
      <c r="Z35" s="109">
        <v>0</v>
      </c>
      <c r="AA35" s="13"/>
      <c r="AB35" s="92"/>
      <c r="AK35" s="107"/>
      <c r="AL35" s="92"/>
      <c r="AN35" s="15" t="s">
        <v>126</v>
      </c>
      <c r="AO35" s="15">
        <v>5145418</v>
      </c>
      <c r="AP35" s="108">
        <f t="shared" si="5"/>
        <v>4524048</v>
      </c>
    </row>
    <row r="36" spans="1:42" s="28" customFormat="1" ht="24.75" customHeight="1">
      <c r="A36" s="70" t="s">
        <v>6</v>
      </c>
      <c r="B36" s="141" t="s">
        <v>61</v>
      </c>
      <c r="C36" s="145">
        <v>28512605</v>
      </c>
      <c r="D36" s="145">
        <v>747008</v>
      </c>
      <c r="E36" s="145">
        <v>27765597</v>
      </c>
      <c r="F36" s="145">
        <v>11200</v>
      </c>
      <c r="G36" s="145"/>
      <c r="H36" s="145">
        <v>28501405</v>
      </c>
      <c r="I36" s="145">
        <v>27901177</v>
      </c>
      <c r="J36" s="145">
        <v>425177</v>
      </c>
      <c r="K36" s="145">
        <v>10000</v>
      </c>
      <c r="L36" s="145"/>
      <c r="M36" s="145">
        <v>27465850</v>
      </c>
      <c r="N36" s="145"/>
      <c r="O36" s="145"/>
      <c r="P36" s="145"/>
      <c r="Q36" s="145">
        <v>150</v>
      </c>
      <c r="R36" s="145">
        <v>600228</v>
      </c>
      <c r="S36" s="145">
        <v>28066228</v>
      </c>
      <c r="T36" s="146">
        <f t="shared" si="2"/>
        <v>0.015597083950974542</v>
      </c>
      <c r="U36" s="77" t="s">
        <v>10</v>
      </c>
      <c r="V36" s="82" t="s">
        <v>136</v>
      </c>
      <c r="W36" s="86">
        <v>8315862</v>
      </c>
      <c r="X36" s="85">
        <f t="shared" si="3"/>
        <v>-7568854</v>
      </c>
      <c r="Y36" s="76"/>
      <c r="Z36" s="109">
        <f>+C36-F36-G36-H36</f>
        <v>0</v>
      </c>
      <c r="AA36" s="112"/>
      <c r="AB36" s="92">
        <f>C36-F36-G36-H36</f>
        <v>0</v>
      </c>
      <c r="AK36" s="108"/>
      <c r="AL36" s="92"/>
      <c r="AN36" s="14" t="s">
        <v>136</v>
      </c>
      <c r="AO36" s="14">
        <v>8315862</v>
      </c>
      <c r="AP36" s="108">
        <f t="shared" si="5"/>
        <v>7568854</v>
      </c>
    </row>
    <row r="37" spans="1:42" s="13" customFormat="1" ht="24.75" customHeight="1">
      <c r="A37" s="70" t="s">
        <v>7</v>
      </c>
      <c r="B37" s="141" t="s">
        <v>82</v>
      </c>
      <c r="C37" s="145">
        <v>42304542</v>
      </c>
      <c r="D37" s="145">
        <v>36637586</v>
      </c>
      <c r="E37" s="145">
        <v>5666956</v>
      </c>
      <c r="F37" s="145">
        <v>17448137</v>
      </c>
      <c r="G37" s="145"/>
      <c r="H37" s="145">
        <v>24856405</v>
      </c>
      <c r="I37" s="145">
        <v>22306423</v>
      </c>
      <c r="J37" s="145">
        <v>21044355</v>
      </c>
      <c r="K37" s="145">
        <v>59057</v>
      </c>
      <c r="L37" s="145">
        <v>0</v>
      </c>
      <c r="M37" s="145">
        <v>578039</v>
      </c>
      <c r="N37" s="145"/>
      <c r="O37" s="145"/>
      <c r="P37" s="145"/>
      <c r="Q37" s="145">
        <v>624972</v>
      </c>
      <c r="R37" s="145">
        <v>2549982</v>
      </c>
      <c r="S37" s="145">
        <v>3752993</v>
      </c>
      <c r="T37" s="146">
        <f t="shared" si="2"/>
        <v>0.9460688520073344</v>
      </c>
      <c r="U37" s="77" t="s">
        <v>5</v>
      </c>
      <c r="V37" s="84" t="s">
        <v>125</v>
      </c>
      <c r="W37" s="85">
        <v>208150</v>
      </c>
      <c r="X37" s="85">
        <f t="shared" si="3"/>
        <v>36429436</v>
      </c>
      <c r="Y37" s="75"/>
      <c r="Z37" s="113"/>
      <c r="AA37" s="23"/>
      <c r="AB37" s="114"/>
      <c r="AK37" s="106"/>
      <c r="AL37" s="92"/>
      <c r="AN37" s="13" t="s">
        <v>152</v>
      </c>
      <c r="AO37" s="13">
        <v>4127407</v>
      </c>
      <c r="AP37" s="108">
        <f t="shared" si="5"/>
        <v>-32510179</v>
      </c>
    </row>
    <row r="38" spans="1:42" s="14" customFormat="1" ht="24.75" customHeight="1">
      <c r="A38" s="70" t="s">
        <v>8</v>
      </c>
      <c r="B38" s="141" t="s">
        <v>83</v>
      </c>
      <c r="C38" s="145">
        <v>11884755</v>
      </c>
      <c r="D38" s="145">
        <v>7643671</v>
      </c>
      <c r="E38" s="145">
        <v>4241084</v>
      </c>
      <c r="F38" s="145">
        <v>1726344</v>
      </c>
      <c r="G38" s="145"/>
      <c r="H38" s="145">
        <v>10158411</v>
      </c>
      <c r="I38" s="145">
        <v>5429376</v>
      </c>
      <c r="J38" s="145">
        <v>1915158</v>
      </c>
      <c r="K38" s="145">
        <v>10490</v>
      </c>
      <c r="L38" s="145">
        <v>0</v>
      </c>
      <c r="M38" s="145">
        <v>3503728</v>
      </c>
      <c r="N38" s="145"/>
      <c r="O38" s="145"/>
      <c r="P38" s="145"/>
      <c r="Q38" s="145"/>
      <c r="R38" s="145">
        <v>4729035</v>
      </c>
      <c r="S38" s="145">
        <v>8232763</v>
      </c>
      <c r="T38" s="146">
        <f t="shared" si="2"/>
        <v>0.3546720654454582</v>
      </c>
      <c r="U38" s="77" t="s">
        <v>6</v>
      </c>
      <c r="V38" s="84" t="s">
        <v>126</v>
      </c>
      <c r="W38" s="85">
        <v>5145418</v>
      </c>
      <c r="X38" s="85">
        <f t="shared" si="3"/>
        <v>2498253</v>
      </c>
      <c r="Y38" s="75"/>
      <c r="Z38" s="113"/>
      <c r="AA38" s="23"/>
      <c r="AB38" s="114"/>
      <c r="AK38" s="122"/>
      <c r="AL38" s="92"/>
      <c r="AN38" s="14" t="s">
        <v>153</v>
      </c>
      <c r="AO38" s="14">
        <v>179835</v>
      </c>
      <c r="AP38" s="108">
        <f t="shared" si="5"/>
        <v>-7463836</v>
      </c>
    </row>
    <row r="39" spans="1:42" s="14" customFormat="1" ht="24.75" customHeight="1">
      <c r="A39" s="70" t="s">
        <v>19</v>
      </c>
      <c r="B39" s="141" t="s">
        <v>161</v>
      </c>
      <c r="C39" s="145">
        <v>4653479</v>
      </c>
      <c r="D39" s="145">
        <v>952144</v>
      </c>
      <c r="E39" s="145">
        <v>3701335</v>
      </c>
      <c r="F39" s="145">
        <v>10500</v>
      </c>
      <c r="G39" s="145"/>
      <c r="H39" s="145">
        <v>4642979</v>
      </c>
      <c r="I39" s="145">
        <v>1107006</v>
      </c>
      <c r="J39" s="145">
        <v>719418</v>
      </c>
      <c r="K39" s="145">
        <v>23350</v>
      </c>
      <c r="L39" s="145"/>
      <c r="M39" s="145">
        <v>339123</v>
      </c>
      <c r="N39" s="145"/>
      <c r="O39" s="145"/>
      <c r="P39" s="145"/>
      <c r="Q39" s="145">
        <v>25115</v>
      </c>
      <c r="R39" s="145">
        <v>3535973</v>
      </c>
      <c r="S39" s="145">
        <v>3900211</v>
      </c>
      <c r="T39" s="146">
        <f t="shared" si="2"/>
        <v>0.6709701663766954</v>
      </c>
      <c r="U39" s="77"/>
      <c r="V39" s="84"/>
      <c r="W39" s="85"/>
      <c r="X39" s="85"/>
      <c r="Y39" s="75"/>
      <c r="Z39" s="113"/>
      <c r="AA39" s="23"/>
      <c r="AB39" s="114"/>
      <c r="AK39" s="122"/>
      <c r="AL39" s="92"/>
      <c r="AN39" s="14" t="s">
        <v>128</v>
      </c>
      <c r="AO39" s="14">
        <v>1025373</v>
      </c>
      <c r="AP39" s="108">
        <f t="shared" si="5"/>
        <v>73229</v>
      </c>
    </row>
    <row r="40" spans="1:42" s="14" customFormat="1" ht="24.75" customHeight="1">
      <c r="A40" s="70" t="s">
        <v>20</v>
      </c>
      <c r="B40" s="141" t="s">
        <v>84</v>
      </c>
      <c r="C40" s="145">
        <v>27919370</v>
      </c>
      <c r="D40" s="145">
        <v>27171932</v>
      </c>
      <c r="E40" s="145">
        <v>747438</v>
      </c>
      <c r="F40" s="145">
        <v>9392</v>
      </c>
      <c r="G40" s="145"/>
      <c r="H40" s="145">
        <v>27909978</v>
      </c>
      <c r="I40" s="145">
        <v>11357996</v>
      </c>
      <c r="J40" s="145">
        <v>3012854</v>
      </c>
      <c r="K40" s="145"/>
      <c r="L40" s="145"/>
      <c r="M40" s="145">
        <v>8345142</v>
      </c>
      <c r="N40" s="145"/>
      <c r="O40" s="145"/>
      <c r="P40" s="145"/>
      <c r="Q40" s="145"/>
      <c r="R40" s="145">
        <v>16551982</v>
      </c>
      <c r="S40" s="145">
        <v>24897124</v>
      </c>
      <c r="T40" s="146">
        <f t="shared" si="2"/>
        <v>0.26526281572911276</v>
      </c>
      <c r="U40" s="77" t="s">
        <v>7</v>
      </c>
      <c r="V40" s="84" t="s">
        <v>127</v>
      </c>
      <c r="W40" s="85">
        <v>2962294</v>
      </c>
      <c r="X40" s="85">
        <f t="shared" si="3"/>
        <v>24209638</v>
      </c>
      <c r="Y40" s="75"/>
      <c r="Z40" s="113"/>
      <c r="AA40" s="23"/>
      <c r="AB40" s="114"/>
      <c r="AK40" s="122"/>
      <c r="AL40" s="92"/>
      <c r="AN40" s="14" t="s">
        <v>122</v>
      </c>
      <c r="AO40" s="14">
        <v>2160857</v>
      </c>
      <c r="AP40" s="108">
        <f t="shared" si="5"/>
        <v>-25011075</v>
      </c>
    </row>
    <row r="41" spans="1:42" s="28" customFormat="1" ht="24.75" customHeight="1">
      <c r="A41" s="67" t="s">
        <v>46</v>
      </c>
      <c r="B41" s="140" t="s">
        <v>176</v>
      </c>
      <c r="C41" s="150">
        <f>SUM(C42:C46)</f>
        <v>17813684.715</v>
      </c>
      <c r="D41" s="150">
        <f aca="true" t="shared" si="8" ref="D41:S41">SUM(D42:D46)</f>
        <v>14729854.715</v>
      </c>
      <c r="E41" s="150">
        <f t="shared" si="8"/>
        <v>3083830</v>
      </c>
      <c r="F41" s="150">
        <f t="shared" si="8"/>
        <v>52275</v>
      </c>
      <c r="G41" s="150">
        <f t="shared" si="8"/>
        <v>0</v>
      </c>
      <c r="H41" s="150">
        <f t="shared" si="8"/>
        <v>17761409.715</v>
      </c>
      <c r="I41" s="150">
        <f t="shared" si="8"/>
        <v>9411289.045</v>
      </c>
      <c r="J41" s="150">
        <f t="shared" si="8"/>
        <v>3044707</v>
      </c>
      <c r="K41" s="150">
        <f t="shared" si="8"/>
        <v>291338</v>
      </c>
      <c r="L41" s="150">
        <f t="shared" si="8"/>
        <v>0</v>
      </c>
      <c r="M41" s="150">
        <f t="shared" si="8"/>
        <v>6075244.045000001</v>
      </c>
      <c r="N41" s="150">
        <f t="shared" si="8"/>
        <v>0</v>
      </c>
      <c r="O41" s="150">
        <f t="shared" si="8"/>
        <v>0</v>
      </c>
      <c r="P41" s="150">
        <f t="shared" si="8"/>
        <v>0</v>
      </c>
      <c r="Q41" s="150">
        <f t="shared" si="8"/>
        <v>0</v>
      </c>
      <c r="R41" s="150">
        <f t="shared" si="8"/>
        <v>8350120.67</v>
      </c>
      <c r="S41" s="150">
        <f t="shared" si="8"/>
        <v>14425364.715</v>
      </c>
      <c r="T41" s="146">
        <f t="shared" si="2"/>
        <v>0.3544726959345026</v>
      </c>
      <c r="U41" s="77" t="s">
        <v>46</v>
      </c>
      <c r="V41" s="82" t="s">
        <v>152</v>
      </c>
      <c r="W41" s="86">
        <v>4127407</v>
      </c>
      <c r="X41" s="85">
        <f t="shared" si="3"/>
        <v>10602447.715</v>
      </c>
      <c r="Y41" s="76"/>
      <c r="Z41" s="109">
        <f>+C41-F41-G41-H41</f>
        <v>0</v>
      </c>
      <c r="AA41" s="112"/>
      <c r="AB41" s="92">
        <f>C41-F41-G41-H41</f>
        <v>0</v>
      </c>
      <c r="AK41" s="108">
        <v>14729854.715</v>
      </c>
      <c r="AL41" s="92">
        <f>AK41-D41</f>
        <v>0</v>
      </c>
      <c r="AN41" s="13" t="s">
        <v>152</v>
      </c>
      <c r="AO41" s="13">
        <v>4127407</v>
      </c>
      <c r="AP41" s="108">
        <f t="shared" si="5"/>
        <v>-10602447.715</v>
      </c>
    </row>
    <row r="42" spans="1:42" s="13" customFormat="1" ht="30.75" customHeight="1">
      <c r="A42" s="70" t="s">
        <v>5</v>
      </c>
      <c r="B42" s="141" t="s">
        <v>194</v>
      </c>
      <c r="C42" s="145">
        <v>613181</v>
      </c>
      <c r="D42" s="145">
        <v>369854</v>
      </c>
      <c r="E42" s="145">
        <v>243327</v>
      </c>
      <c r="F42" s="145">
        <v>0</v>
      </c>
      <c r="G42" s="145">
        <v>0</v>
      </c>
      <c r="H42" s="145">
        <v>613181</v>
      </c>
      <c r="I42" s="145">
        <v>348641</v>
      </c>
      <c r="J42" s="145">
        <v>81084</v>
      </c>
      <c r="K42" s="145">
        <v>148260</v>
      </c>
      <c r="L42" s="145">
        <v>0</v>
      </c>
      <c r="M42" s="145">
        <v>119297</v>
      </c>
      <c r="N42" s="145">
        <v>0</v>
      </c>
      <c r="O42" s="145">
        <v>0</v>
      </c>
      <c r="P42" s="145">
        <v>0</v>
      </c>
      <c r="Q42" s="145">
        <v>0</v>
      </c>
      <c r="R42" s="145">
        <v>264540</v>
      </c>
      <c r="S42" s="145">
        <v>383837</v>
      </c>
      <c r="T42" s="146">
        <f t="shared" si="2"/>
        <v>0.6578228033994854</v>
      </c>
      <c r="U42" s="77" t="s">
        <v>5</v>
      </c>
      <c r="V42" s="83" t="s">
        <v>153</v>
      </c>
      <c r="W42" s="85">
        <v>179835</v>
      </c>
      <c r="X42" s="85">
        <f t="shared" si="3"/>
        <v>190019</v>
      </c>
      <c r="Y42" s="75"/>
      <c r="Z42" s="113"/>
      <c r="AA42" s="23"/>
      <c r="AB42" s="114"/>
      <c r="AK42" s="106"/>
      <c r="AL42" s="92"/>
      <c r="AN42" s="13" t="s">
        <v>145</v>
      </c>
      <c r="AO42" s="13">
        <v>6536096</v>
      </c>
      <c r="AP42" s="108">
        <f t="shared" si="5"/>
        <v>6166242</v>
      </c>
    </row>
    <row r="43" spans="1:42" s="14" customFormat="1" ht="33" customHeight="1">
      <c r="A43" s="70" t="s">
        <v>6</v>
      </c>
      <c r="B43" s="141" t="s">
        <v>195</v>
      </c>
      <c r="C43" s="145">
        <v>3098406</v>
      </c>
      <c r="D43" s="145">
        <v>2407940</v>
      </c>
      <c r="E43" s="145">
        <v>690466</v>
      </c>
      <c r="F43" s="145">
        <v>0</v>
      </c>
      <c r="G43" s="145">
        <v>0</v>
      </c>
      <c r="H43" s="145">
        <v>3098406</v>
      </c>
      <c r="I43" s="145">
        <v>1534856</v>
      </c>
      <c r="J43" s="145">
        <v>822832</v>
      </c>
      <c r="K43" s="145">
        <v>5000</v>
      </c>
      <c r="L43" s="145">
        <v>0</v>
      </c>
      <c r="M43" s="145">
        <v>707024</v>
      </c>
      <c r="N43" s="145">
        <v>0</v>
      </c>
      <c r="O43" s="145">
        <v>0</v>
      </c>
      <c r="P43" s="145">
        <v>0</v>
      </c>
      <c r="Q43" s="145">
        <v>0</v>
      </c>
      <c r="R43" s="145">
        <v>1563550</v>
      </c>
      <c r="S43" s="145">
        <v>2270574</v>
      </c>
      <c r="T43" s="146">
        <f t="shared" si="2"/>
        <v>0.5393548319842383</v>
      </c>
      <c r="U43" s="77" t="s">
        <v>6</v>
      </c>
      <c r="V43" s="83" t="s">
        <v>128</v>
      </c>
      <c r="W43" s="85">
        <v>1025373</v>
      </c>
      <c r="X43" s="85">
        <f t="shared" si="3"/>
        <v>1382567</v>
      </c>
      <c r="Y43" s="75"/>
      <c r="Z43" s="113"/>
      <c r="AA43" s="23"/>
      <c r="AB43" s="114"/>
      <c r="AK43" s="122"/>
      <c r="AL43" s="92"/>
      <c r="AN43" s="14" t="s">
        <v>64</v>
      </c>
      <c r="AO43" s="14">
        <v>4617749</v>
      </c>
      <c r="AP43" s="108">
        <f t="shared" si="5"/>
        <v>2209809</v>
      </c>
    </row>
    <row r="44" spans="1:42" s="14" customFormat="1" ht="24.75" customHeight="1">
      <c r="A44" s="70" t="s">
        <v>7</v>
      </c>
      <c r="B44" s="141" t="s">
        <v>196</v>
      </c>
      <c r="C44" s="145">
        <v>8314430.515</v>
      </c>
      <c r="D44" s="145">
        <v>7027911.515</v>
      </c>
      <c r="E44" s="145">
        <v>1286519</v>
      </c>
      <c r="F44" s="145">
        <v>0</v>
      </c>
      <c r="G44" s="145">
        <v>0</v>
      </c>
      <c r="H44" s="145">
        <v>8314430.515000001</v>
      </c>
      <c r="I44" s="145">
        <v>2794220.845</v>
      </c>
      <c r="J44" s="145">
        <v>433576</v>
      </c>
      <c r="K44" s="145">
        <v>108400</v>
      </c>
      <c r="L44" s="145">
        <v>0</v>
      </c>
      <c r="M44" s="145">
        <v>2252244.845</v>
      </c>
      <c r="N44" s="145">
        <v>0</v>
      </c>
      <c r="O44" s="145">
        <v>0</v>
      </c>
      <c r="P44" s="145">
        <v>0</v>
      </c>
      <c r="Q44" s="145">
        <v>0</v>
      </c>
      <c r="R44" s="145">
        <v>5520209.67</v>
      </c>
      <c r="S44" s="145">
        <v>7772454.515</v>
      </c>
      <c r="T44" s="146">
        <f t="shared" si="2"/>
        <v>0.19396319405812748</v>
      </c>
      <c r="U44" s="77" t="s">
        <v>7</v>
      </c>
      <c r="V44" s="83" t="s">
        <v>122</v>
      </c>
      <c r="W44" s="85">
        <v>2160857</v>
      </c>
      <c r="X44" s="85">
        <f t="shared" si="3"/>
        <v>4867054.515</v>
      </c>
      <c r="Y44" s="75"/>
      <c r="Z44" s="113"/>
      <c r="AA44" s="23"/>
      <c r="AB44" s="114"/>
      <c r="AK44" s="122"/>
      <c r="AL44" s="92"/>
      <c r="AN44" s="14" t="s">
        <v>65</v>
      </c>
      <c r="AO44" s="14">
        <v>491374</v>
      </c>
      <c r="AP44" s="108">
        <f t="shared" si="5"/>
        <v>-6536537.515</v>
      </c>
    </row>
    <row r="45" spans="1:42" s="14" customFormat="1" ht="27" customHeight="1">
      <c r="A45" s="70" t="s">
        <v>8</v>
      </c>
      <c r="B45" s="141" t="s">
        <v>197</v>
      </c>
      <c r="C45" s="145">
        <v>3735043</v>
      </c>
      <c r="D45" s="145">
        <v>3398770</v>
      </c>
      <c r="E45" s="145">
        <v>336273</v>
      </c>
      <c r="F45" s="145">
        <v>43775</v>
      </c>
      <c r="G45" s="145">
        <v>0</v>
      </c>
      <c r="H45" s="145">
        <v>3691268</v>
      </c>
      <c r="I45" s="145">
        <v>2881500</v>
      </c>
      <c r="J45" s="145">
        <v>343018</v>
      </c>
      <c r="K45" s="145">
        <v>15500</v>
      </c>
      <c r="L45" s="145">
        <v>0</v>
      </c>
      <c r="M45" s="145">
        <v>2522982</v>
      </c>
      <c r="N45" s="145">
        <v>0</v>
      </c>
      <c r="O45" s="145">
        <v>0</v>
      </c>
      <c r="P45" s="145">
        <v>0</v>
      </c>
      <c r="Q45" s="145">
        <v>0</v>
      </c>
      <c r="R45" s="145">
        <v>809768</v>
      </c>
      <c r="S45" s="145">
        <v>3332750</v>
      </c>
      <c r="T45" s="146">
        <f t="shared" si="2"/>
        <v>0.12442061426340448</v>
      </c>
      <c r="U45" s="77" t="s">
        <v>8</v>
      </c>
      <c r="V45" s="83" t="s">
        <v>129</v>
      </c>
      <c r="W45" s="85">
        <v>761342</v>
      </c>
      <c r="X45" s="85">
        <f t="shared" si="3"/>
        <v>2637428</v>
      </c>
      <c r="Y45" s="75"/>
      <c r="Z45" s="113"/>
      <c r="AA45" s="23"/>
      <c r="AB45" s="114"/>
      <c r="AK45" s="122"/>
      <c r="AL45" s="92"/>
      <c r="AN45" s="14" t="s">
        <v>66</v>
      </c>
      <c r="AO45" s="14">
        <v>1426973</v>
      </c>
      <c r="AP45" s="108">
        <f t="shared" si="5"/>
        <v>-1971797</v>
      </c>
    </row>
    <row r="46" spans="1:42" s="28" customFormat="1" ht="24.75" customHeight="1">
      <c r="A46" s="70" t="s">
        <v>19</v>
      </c>
      <c r="B46" s="141" t="s">
        <v>198</v>
      </c>
      <c r="C46" s="145">
        <v>2052624.2</v>
      </c>
      <c r="D46" s="145">
        <v>1525379.2</v>
      </c>
      <c r="E46" s="145">
        <v>527245</v>
      </c>
      <c r="F46" s="145">
        <v>8500</v>
      </c>
      <c r="G46" s="145">
        <v>0</v>
      </c>
      <c r="H46" s="145">
        <v>2044124.2</v>
      </c>
      <c r="I46" s="145">
        <v>1852071.2</v>
      </c>
      <c r="J46" s="145">
        <v>1364197</v>
      </c>
      <c r="K46" s="145">
        <v>14178</v>
      </c>
      <c r="L46" s="145">
        <v>0</v>
      </c>
      <c r="M46" s="145">
        <v>473696.2</v>
      </c>
      <c r="N46" s="145">
        <v>0</v>
      </c>
      <c r="O46" s="145">
        <v>0</v>
      </c>
      <c r="P46" s="145">
        <v>0</v>
      </c>
      <c r="Q46" s="145">
        <v>0</v>
      </c>
      <c r="R46" s="145">
        <v>192053</v>
      </c>
      <c r="S46" s="145">
        <v>665749.2</v>
      </c>
      <c r="T46" s="146">
        <f t="shared" si="2"/>
        <v>0.7442343469300748</v>
      </c>
      <c r="U46" s="77" t="s">
        <v>47</v>
      </c>
      <c r="V46" s="82" t="s">
        <v>145</v>
      </c>
      <c r="W46" s="86">
        <v>6536096</v>
      </c>
      <c r="X46" s="85">
        <f t="shared" si="3"/>
        <v>-5010716.8</v>
      </c>
      <c r="Y46" s="76"/>
      <c r="Z46" s="109">
        <f>+C46-F46-G46-H46</f>
        <v>0</v>
      </c>
      <c r="AA46" s="112"/>
      <c r="AB46" s="92">
        <f>C46-F46-G46-H46</f>
        <v>0</v>
      </c>
      <c r="AK46" s="108"/>
      <c r="AL46" s="92"/>
      <c r="AN46" s="13" t="s">
        <v>145</v>
      </c>
      <c r="AO46" s="13">
        <v>6536096</v>
      </c>
      <c r="AP46" s="108">
        <f t="shared" si="5"/>
        <v>5010716.8</v>
      </c>
    </row>
    <row r="47" spans="1:42" s="13" customFormat="1" ht="24.75" customHeight="1">
      <c r="A47" s="67" t="s">
        <v>47</v>
      </c>
      <c r="B47" s="140" t="s">
        <v>177</v>
      </c>
      <c r="C47" s="150">
        <f>SUM(C48:C55)</f>
        <v>282217343</v>
      </c>
      <c r="D47" s="150">
        <f aca="true" t="shared" si="9" ref="D47:S47">SUM(D48:D55)</f>
        <v>108520603</v>
      </c>
      <c r="E47" s="150">
        <f t="shared" si="9"/>
        <v>173696740</v>
      </c>
      <c r="F47" s="150">
        <f t="shared" si="9"/>
        <v>45794851</v>
      </c>
      <c r="G47" s="150">
        <f t="shared" si="9"/>
        <v>0</v>
      </c>
      <c r="H47" s="150">
        <f t="shared" si="9"/>
        <v>236422492</v>
      </c>
      <c r="I47" s="150">
        <f t="shared" si="9"/>
        <v>193915705</v>
      </c>
      <c r="J47" s="150">
        <f t="shared" si="9"/>
        <v>23095374</v>
      </c>
      <c r="K47" s="150">
        <f t="shared" si="9"/>
        <v>19142302.5</v>
      </c>
      <c r="L47" s="150">
        <f t="shared" si="9"/>
        <v>22823</v>
      </c>
      <c r="M47" s="150">
        <f t="shared" si="9"/>
        <v>148675743.5</v>
      </c>
      <c r="N47" s="150">
        <f t="shared" si="9"/>
        <v>2901928</v>
      </c>
      <c r="O47" s="150">
        <f t="shared" si="9"/>
        <v>77334</v>
      </c>
      <c r="P47" s="150">
        <f t="shared" si="9"/>
        <v>0</v>
      </c>
      <c r="Q47" s="150">
        <f t="shared" si="9"/>
        <v>200</v>
      </c>
      <c r="R47" s="150">
        <f t="shared" si="9"/>
        <v>42506787</v>
      </c>
      <c r="S47" s="150">
        <f t="shared" si="9"/>
        <v>194161992.5</v>
      </c>
      <c r="T47" s="146">
        <f t="shared" si="2"/>
        <v>0.21793232012848057</v>
      </c>
      <c r="U47" s="77" t="s">
        <v>5</v>
      </c>
      <c r="V47" s="83" t="s">
        <v>64</v>
      </c>
      <c r="W47" s="85">
        <v>4617749</v>
      </c>
      <c r="X47" s="85">
        <f t="shared" si="3"/>
        <v>103902854</v>
      </c>
      <c r="Y47" s="75"/>
      <c r="Z47" s="109">
        <v>0</v>
      </c>
      <c r="AB47" s="92"/>
      <c r="AK47" s="106">
        <v>108520603</v>
      </c>
      <c r="AL47" s="92">
        <f>AK47-D47</f>
        <v>0</v>
      </c>
      <c r="AN47" s="13" t="s">
        <v>67</v>
      </c>
      <c r="AO47" s="13">
        <v>1413512</v>
      </c>
      <c r="AP47" s="108">
        <f t="shared" si="5"/>
        <v>-107107091</v>
      </c>
    </row>
    <row r="48" spans="1:42" s="14" customFormat="1" ht="24.75" customHeight="1">
      <c r="A48" s="70" t="s">
        <v>5</v>
      </c>
      <c r="B48" s="141" t="s">
        <v>67</v>
      </c>
      <c r="C48" s="145">
        <v>2319433</v>
      </c>
      <c r="D48" s="145">
        <v>1413512</v>
      </c>
      <c r="E48" s="145">
        <v>905921</v>
      </c>
      <c r="F48" s="145">
        <v>400</v>
      </c>
      <c r="G48" s="145">
        <v>0</v>
      </c>
      <c r="H48" s="145">
        <v>2319033</v>
      </c>
      <c r="I48" s="145">
        <v>816218</v>
      </c>
      <c r="J48" s="145">
        <v>759718</v>
      </c>
      <c r="K48" s="145">
        <v>0</v>
      </c>
      <c r="L48" s="145">
        <v>0</v>
      </c>
      <c r="M48" s="145">
        <v>56500</v>
      </c>
      <c r="N48" s="145">
        <v>0</v>
      </c>
      <c r="O48" s="145">
        <v>0</v>
      </c>
      <c r="P48" s="145">
        <v>0</v>
      </c>
      <c r="Q48" s="145">
        <v>0</v>
      </c>
      <c r="R48" s="145">
        <v>1502815</v>
      </c>
      <c r="S48" s="145">
        <v>1559315</v>
      </c>
      <c r="T48" s="146">
        <f t="shared" si="2"/>
        <v>0.9307782969745828</v>
      </c>
      <c r="U48" s="77" t="s">
        <v>6</v>
      </c>
      <c r="V48" s="83" t="s">
        <v>65</v>
      </c>
      <c r="W48" s="85">
        <v>491374</v>
      </c>
      <c r="X48" s="85">
        <f t="shared" si="3"/>
        <v>922138</v>
      </c>
      <c r="Y48" s="75"/>
      <c r="Z48" s="109">
        <v>0</v>
      </c>
      <c r="AA48" s="13"/>
      <c r="AB48" s="92"/>
      <c r="AK48" s="122"/>
      <c r="AL48" s="92"/>
      <c r="AP48" s="108"/>
    </row>
    <row r="49" spans="1:42" s="14" customFormat="1" ht="24.75" customHeight="1">
      <c r="A49" s="70" t="s">
        <v>6</v>
      </c>
      <c r="B49" s="141" t="s">
        <v>77</v>
      </c>
      <c r="C49" s="145">
        <v>38214117</v>
      </c>
      <c r="D49" s="145">
        <v>15216180</v>
      </c>
      <c r="E49" s="145">
        <v>22997937</v>
      </c>
      <c r="F49" s="145">
        <v>19800</v>
      </c>
      <c r="G49" s="145">
        <v>0</v>
      </c>
      <c r="H49" s="145">
        <v>38194317</v>
      </c>
      <c r="I49" s="145">
        <v>32140349</v>
      </c>
      <c r="J49" s="145">
        <v>6146890</v>
      </c>
      <c r="K49" s="145">
        <v>6742256.5</v>
      </c>
      <c r="L49" s="145">
        <v>12871</v>
      </c>
      <c r="M49" s="145">
        <v>19238331.5</v>
      </c>
      <c r="N49" s="145">
        <v>0</v>
      </c>
      <c r="O49" s="145">
        <v>0</v>
      </c>
      <c r="P49" s="145">
        <v>0</v>
      </c>
      <c r="Q49" s="145">
        <v>0</v>
      </c>
      <c r="R49" s="145">
        <v>6053968</v>
      </c>
      <c r="S49" s="145">
        <v>25292299.5</v>
      </c>
      <c r="T49" s="146">
        <f t="shared" si="2"/>
        <v>0.40142742382791174</v>
      </c>
      <c r="U49" s="77"/>
      <c r="V49" s="83"/>
      <c r="W49" s="85"/>
      <c r="X49" s="85"/>
      <c r="Y49" s="75"/>
      <c r="Z49" s="109"/>
      <c r="AA49" s="13"/>
      <c r="AB49" s="92"/>
      <c r="AK49" s="122"/>
      <c r="AL49" s="92"/>
      <c r="AP49" s="108"/>
    </row>
    <row r="50" spans="1:42" s="14" customFormat="1" ht="24.75" customHeight="1">
      <c r="A50" s="70" t="s">
        <v>7</v>
      </c>
      <c r="B50" s="141" t="s">
        <v>69</v>
      </c>
      <c r="C50" s="145">
        <v>11528045</v>
      </c>
      <c r="D50" s="145">
        <v>8832517</v>
      </c>
      <c r="E50" s="145">
        <v>2695528</v>
      </c>
      <c r="F50" s="145">
        <v>77105</v>
      </c>
      <c r="G50" s="145">
        <v>0</v>
      </c>
      <c r="H50" s="145">
        <v>11450940</v>
      </c>
      <c r="I50" s="145">
        <v>10678350</v>
      </c>
      <c r="J50" s="145">
        <v>5155929</v>
      </c>
      <c r="K50" s="145">
        <v>0</v>
      </c>
      <c r="L50" s="145">
        <v>0</v>
      </c>
      <c r="M50" s="145">
        <v>5522421</v>
      </c>
      <c r="N50" s="145">
        <v>0</v>
      </c>
      <c r="O50" s="145">
        <v>0</v>
      </c>
      <c r="P50" s="145">
        <v>0</v>
      </c>
      <c r="Q50" s="145">
        <v>0</v>
      </c>
      <c r="R50" s="145">
        <v>772590</v>
      </c>
      <c r="S50" s="145">
        <v>6295011</v>
      </c>
      <c r="T50" s="146">
        <f t="shared" si="2"/>
        <v>0.4828394836280886</v>
      </c>
      <c r="U50" s="77"/>
      <c r="V50" s="83"/>
      <c r="W50" s="85"/>
      <c r="X50" s="85"/>
      <c r="Y50" s="75"/>
      <c r="Z50" s="109"/>
      <c r="AA50" s="13"/>
      <c r="AB50" s="92"/>
      <c r="AK50" s="122"/>
      <c r="AL50" s="92"/>
      <c r="AP50" s="108"/>
    </row>
    <row r="51" spans="1:42" s="14" customFormat="1" ht="24.75" customHeight="1">
      <c r="A51" s="70" t="s">
        <v>8</v>
      </c>
      <c r="B51" s="141" t="s">
        <v>72</v>
      </c>
      <c r="C51" s="145">
        <v>41651409</v>
      </c>
      <c r="D51" s="145">
        <v>29731055</v>
      </c>
      <c r="E51" s="145">
        <v>11920354</v>
      </c>
      <c r="F51" s="145">
        <v>255272</v>
      </c>
      <c r="G51" s="145">
        <v>0</v>
      </c>
      <c r="H51" s="145">
        <v>41396137</v>
      </c>
      <c r="I51" s="145">
        <v>25544648</v>
      </c>
      <c r="J51" s="145">
        <v>3015724</v>
      </c>
      <c r="K51" s="145">
        <v>9877611</v>
      </c>
      <c r="L51" s="145">
        <v>0</v>
      </c>
      <c r="M51" s="145">
        <v>12573979</v>
      </c>
      <c r="N51" s="145">
        <v>0</v>
      </c>
      <c r="O51" s="145">
        <v>77334</v>
      </c>
      <c r="P51" s="145">
        <v>0</v>
      </c>
      <c r="Q51" s="145">
        <v>0</v>
      </c>
      <c r="R51" s="145">
        <v>15851489</v>
      </c>
      <c r="S51" s="145">
        <v>28502802</v>
      </c>
      <c r="T51" s="146">
        <f t="shared" si="2"/>
        <v>0.5047372349777535</v>
      </c>
      <c r="U51" s="77" t="s">
        <v>7</v>
      </c>
      <c r="V51" s="83" t="s">
        <v>66</v>
      </c>
      <c r="W51" s="85">
        <v>1426973</v>
      </c>
      <c r="X51" s="85">
        <f t="shared" si="3"/>
        <v>28304082</v>
      </c>
      <c r="Y51" s="75"/>
      <c r="Z51" s="109">
        <v>0</v>
      </c>
      <c r="AA51" s="13"/>
      <c r="AB51" s="92"/>
      <c r="AK51" s="122"/>
      <c r="AL51" s="92"/>
      <c r="AP51" s="108"/>
    </row>
    <row r="52" spans="1:42" s="28" customFormat="1" ht="24.75" customHeight="1">
      <c r="A52" s="70" t="s">
        <v>19</v>
      </c>
      <c r="B52" s="141" t="s">
        <v>70</v>
      </c>
      <c r="C52" s="145">
        <v>128432685</v>
      </c>
      <c r="D52" s="145">
        <v>11881184</v>
      </c>
      <c r="E52" s="145">
        <v>116551501</v>
      </c>
      <c r="F52" s="145">
        <v>45222452</v>
      </c>
      <c r="G52" s="145">
        <v>0</v>
      </c>
      <c r="H52" s="145">
        <v>83210233</v>
      </c>
      <c r="I52" s="145">
        <v>77446061</v>
      </c>
      <c r="J52" s="145">
        <v>5088626</v>
      </c>
      <c r="K52" s="145">
        <v>1570223</v>
      </c>
      <c r="L52" s="145">
        <v>0</v>
      </c>
      <c r="M52" s="145">
        <v>67885284</v>
      </c>
      <c r="N52" s="145">
        <v>2901928</v>
      </c>
      <c r="O52" s="145">
        <v>0</v>
      </c>
      <c r="P52" s="145">
        <v>0</v>
      </c>
      <c r="Q52" s="145">
        <v>0</v>
      </c>
      <c r="R52" s="145">
        <v>5764172</v>
      </c>
      <c r="S52" s="145">
        <v>76551384</v>
      </c>
      <c r="T52" s="146">
        <f t="shared" si="2"/>
        <v>0.08598047355823558</v>
      </c>
      <c r="U52" s="77" t="s">
        <v>48</v>
      </c>
      <c r="V52" s="82" t="s">
        <v>146</v>
      </c>
      <c r="W52" s="86">
        <v>108520603</v>
      </c>
      <c r="X52" s="85">
        <f t="shared" si="3"/>
        <v>-96639419</v>
      </c>
      <c r="Y52" s="76"/>
      <c r="Z52" s="109">
        <f>+C52-F52-G52-H52</f>
        <v>0</v>
      </c>
      <c r="AA52" s="112"/>
      <c r="AB52" s="92">
        <f>C52-F52-G52-H52</f>
        <v>0</v>
      </c>
      <c r="AK52" s="108"/>
      <c r="AL52" s="92"/>
      <c r="AP52" s="108"/>
    </row>
    <row r="53" spans="1:42" s="13" customFormat="1" ht="24.75" customHeight="1">
      <c r="A53" s="70" t="s">
        <v>20</v>
      </c>
      <c r="B53" s="141" t="s">
        <v>71</v>
      </c>
      <c r="C53" s="145">
        <v>15827630</v>
      </c>
      <c r="D53" s="145">
        <v>15024305</v>
      </c>
      <c r="E53" s="145">
        <v>803325</v>
      </c>
      <c r="F53" s="145">
        <v>38342</v>
      </c>
      <c r="G53" s="145">
        <v>0</v>
      </c>
      <c r="H53" s="145">
        <v>15789288</v>
      </c>
      <c r="I53" s="145">
        <v>11725597</v>
      </c>
      <c r="J53" s="145">
        <v>1085182</v>
      </c>
      <c r="K53" s="145">
        <v>518537</v>
      </c>
      <c r="L53" s="145">
        <v>6242</v>
      </c>
      <c r="M53" s="145">
        <v>10115436</v>
      </c>
      <c r="N53" s="145">
        <v>0</v>
      </c>
      <c r="O53" s="145">
        <v>0</v>
      </c>
      <c r="P53" s="145">
        <v>0</v>
      </c>
      <c r="Q53" s="145">
        <v>200</v>
      </c>
      <c r="R53" s="145">
        <v>4063691</v>
      </c>
      <c r="S53" s="145">
        <v>14179327</v>
      </c>
      <c r="T53" s="146">
        <f t="shared" si="2"/>
        <v>0.137303115568444</v>
      </c>
      <c r="U53" s="77" t="s">
        <v>5</v>
      </c>
      <c r="V53" s="83" t="s">
        <v>67</v>
      </c>
      <c r="W53" s="85">
        <v>1413512</v>
      </c>
      <c r="X53" s="85">
        <f t="shared" si="3"/>
        <v>13610793</v>
      </c>
      <c r="Y53" s="75"/>
      <c r="Z53" s="25"/>
      <c r="AA53" s="24"/>
      <c r="AB53" s="27"/>
      <c r="AK53" s="106"/>
      <c r="AL53" s="92"/>
      <c r="AP53" s="108"/>
    </row>
    <row r="54" spans="1:42" s="14" customFormat="1" ht="24.75" customHeight="1">
      <c r="A54" s="70" t="s">
        <v>21</v>
      </c>
      <c r="B54" s="141" t="s">
        <v>73</v>
      </c>
      <c r="C54" s="145">
        <v>31167442</v>
      </c>
      <c r="D54" s="145">
        <v>14850225</v>
      </c>
      <c r="E54" s="145">
        <v>16317217</v>
      </c>
      <c r="F54" s="145">
        <v>36180</v>
      </c>
      <c r="G54" s="145"/>
      <c r="H54" s="145">
        <v>31131262</v>
      </c>
      <c r="I54" s="145">
        <v>26959473</v>
      </c>
      <c r="J54" s="145">
        <v>1524116</v>
      </c>
      <c r="K54" s="145">
        <v>422775</v>
      </c>
      <c r="L54" s="145">
        <v>0</v>
      </c>
      <c r="M54" s="145">
        <v>25012582</v>
      </c>
      <c r="N54" s="145">
        <v>0</v>
      </c>
      <c r="O54" s="145">
        <v>0</v>
      </c>
      <c r="P54" s="145">
        <v>0</v>
      </c>
      <c r="Q54" s="145">
        <v>0</v>
      </c>
      <c r="R54" s="145">
        <v>4171789</v>
      </c>
      <c r="S54" s="145">
        <v>29184371</v>
      </c>
      <c r="T54" s="146">
        <f t="shared" si="2"/>
        <v>0.07221546949378424</v>
      </c>
      <c r="U54" s="77" t="s">
        <v>6</v>
      </c>
      <c r="V54" s="83" t="s">
        <v>68</v>
      </c>
      <c r="W54" s="85">
        <v>16925099</v>
      </c>
      <c r="X54" s="85">
        <f t="shared" si="3"/>
        <v>-2074874</v>
      </c>
      <c r="Y54" s="75"/>
      <c r="Z54" s="25"/>
      <c r="AA54" s="24"/>
      <c r="AB54" s="27"/>
      <c r="AK54" s="122"/>
      <c r="AL54" s="92"/>
      <c r="AP54" s="108"/>
    </row>
    <row r="55" spans="1:42" s="14" customFormat="1" ht="24.75" customHeight="1">
      <c r="A55" s="70" t="s">
        <v>22</v>
      </c>
      <c r="B55" s="141" t="s">
        <v>96</v>
      </c>
      <c r="C55" s="145">
        <v>13076582</v>
      </c>
      <c r="D55" s="145">
        <v>11571625</v>
      </c>
      <c r="E55" s="145">
        <v>1504957</v>
      </c>
      <c r="F55" s="145">
        <v>145300</v>
      </c>
      <c r="G55" s="145">
        <v>0</v>
      </c>
      <c r="H55" s="145">
        <v>12931282</v>
      </c>
      <c r="I55" s="145">
        <v>8605009</v>
      </c>
      <c r="J55" s="145">
        <v>319189</v>
      </c>
      <c r="K55" s="145">
        <v>10900</v>
      </c>
      <c r="L55" s="145">
        <v>3710</v>
      </c>
      <c r="M55" s="145">
        <v>8271210</v>
      </c>
      <c r="N55" s="145">
        <v>0</v>
      </c>
      <c r="O55" s="145">
        <v>0</v>
      </c>
      <c r="P55" s="145">
        <v>0</v>
      </c>
      <c r="Q55" s="145">
        <v>0</v>
      </c>
      <c r="R55" s="145">
        <v>4326273</v>
      </c>
      <c r="S55" s="145">
        <v>12597483</v>
      </c>
      <c r="T55" s="146">
        <f t="shared" si="2"/>
        <v>0.038791243565230435</v>
      </c>
      <c r="U55" s="77" t="s">
        <v>7</v>
      </c>
      <c r="V55" s="83" t="s">
        <v>69</v>
      </c>
      <c r="W55" s="85">
        <v>6978328</v>
      </c>
      <c r="X55" s="85">
        <f t="shared" si="3"/>
        <v>4593297</v>
      </c>
      <c r="Y55" s="75"/>
      <c r="Z55" s="25"/>
      <c r="AA55" s="24"/>
      <c r="AB55" s="27"/>
      <c r="AK55" s="122"/>
      <c r="AL55" s="92"/>
      <c r="AP55" s="108"/>
    </row>
    <row r="56" spans="1:42" s="14" customFormat="1" ht="24.75" customHeight="1">
      <c r="A56" s="67" t="s">
        <v>48</v>
      </c>
      <c r="B56" s="140" t="s">
        <v>178</v>
      </c>
      <c r="C56" s="150">
        <f aca="true" t="shared" si="10" ref="C56:S56">SUM(C57:C60)</f>
        <v>463907443</v>
      </c>
      <c r="D56" s="150">
        <f t="shared" si="10"/>
        <v>79087239</v>
      </c>
      <c r="E56" s="150">
        <f t="shared" si="10"/>
        <v>384820204</v>
      </c>
      <c r="F56" s="150">
        <f t="shared" si="10"/>
        <v>238772013</v>
      </c>
      <c r="G56" s="150">
        <f t="shared" si="10"/>
        <v>0</v>
      </c>
      <c r="H56" s="150">
        <f t="shared" si="10"/>
        <v>225135430</v>
      </c>
      <c r="I56" s="150">
        <f t="shared" si="10"/>
        <v>98935899</v>
      </c>
      <c r="J56" s="150">
        <f t="shared" si="10"/>
        <v>14022110</v>
      </c>
      <c r="K56" s="150">
        <f t="shared" si="10"/>
        <v>238857</v>
      </c>
      <c r="L56" s="150">
        <f t="shared" si="10"/>
        <v>0</v>
      </c>
      <c r="M56" s="150">
        <f t="shared" si="10"/>
        <v>84674932</v>
      </c>
      <c r="N56" s="150">
        <f t="shared" si="10"/>
        <v>0</v>
      </c>
      <c r="O56" s="150">
        <f t="shared" si="10"/>
        <v>0</v>
      </c>
      <c r="P56" s="150">
        <f t="shared" si="10"/>
        <v>0</v>
      </c>
      <c r="Q56" s="150">
        <f t="shared" si="10"/>
        <v>0</v>
      </c>
      <c r="R56" s="150">
        <f t="shared" si="10"/>
        <v>126199531</v>
      </c>
      <c r="S56" s="150">
        <f t="shared" si="10"/>
        <v>210874463</v>
      </c>
      <c r="T56" s="146">
        <f t="shared" si="2"/>
        <v>0.1441435024510163</v>
      </c>
      <c r="U56" s="77" t="s">
        <v>8</v>
      </c>
      <c r="V56" s="83" t="s">
        <v>72</v>
      </c>
      <c r="W56" s="85">
        <v>35170910</v>
      </c>
      <c r="X56" s="85">
        <f t="shared" si="3"/>
        <v>43916329</v>
      </c>
      <c r="Y56" s="75"/>
      <c r="Z56" s="25"/>
      <c r="AA56" s="24"/>
      <c r="AB56" s="27"/>
      <c r="AK56" s="122">
        <v>79087239</v>
      </c>
      <c r="AL56" s="92">
        <f>AK56-D56</f>
        <v>0</v>
      </c>
      <c r="AN56" s="14" t="s">
        <v>130</v>
      </c>
      <c r="AO56" s="14">
        <v>215189</v>
      </c>
      <c r="AP56" s="108">
        <f t="shared" si="5"/>
        <v>-78872050</v>
      </c>
    </row>
    <row r="57" spans="1:42" s="15" customFormat="1" ht="24.75" customHeight="1">
      <c r="A57" s="70" t="s">
        <v>5</v>
      </c>
      <c r="B57" s="141" t="s">
        <v>74</v>
      </c>
      <c r="C57" s="145">
        <v>17233993</v>
      </c>
      <c r="D57" s="145">
        <v>16765515</v>
      </c>
      <c r="E57" s="145">
        <v>468478</v>
      </c>
      <c r="F57" s="145">
        <v>56456</v>
      </c>
      <c r="G57" s="145"/>
      <c r="H57" s="145">
        <v>17177537</v>
      </c>
      <c r="I57" s="145">
        <v>16349824</v>
      </c>
      <c r="J57" s="145">
        <v>12368647</v>
      </c>
      <c r="K57" s="145">
        <v>60000</v>
      </c>
      <c r="L57" s="145"/>
      <c r="M57" s="145">
        <v>3921177</v>
      </c>
      <c r="N57" s="145"/>
      <c r="O57" s="145"/>
      <c r="P57" s="145"/>
      <c r="Q57" s="145"/>
      <c r="R57" s="145">
        <v>827713</v>
      </c>
      <c r="S57" s="145">
        <v>4748890</v>
      </c>
      <c r="T57" s="146">
        <f t="shared" si="2"/>
        <v>0.7601700788950388</v>
      </c>
      <c r="U57" s="77" t="s">
        <v>19</v>
      </c>
      <c r="V57" s="83" t="s">
        <v>70</v>
      </c>
      <c r="W57" s="85">
        <v>13965321</v>
      </c>
      <c r="X57" s="85">
        <f t="shared" si="3"/>
        <v>2800194</v>
      </c>
      <c r="Y57" s="75"/>
      <c r="Z57" s="25"/>
      <c r="AA57" s="24"/>
      <c r="AB57" s="27"/>
      <c r="AK57" s="107"/>
      <c r="AL57" s="92"/>
      <c r="AN57" s="15" t="s">
        <v>123</v>
      </c>
      <c r="AO57" s="15">
        <v>2439123</v>
      </c>
      <c r="AP57" s="108">
        <f t="shared" si="5"/>
        <v>-14326392</v>
      </c>
    </row>
    <row r="58" spans="1:42" s="16" customFormat="1" ht="24.75" customHeight="1">
      <c r="A58" s="70" t="s">
        <v>6</v>
      </c>
      <c r="B58" s="141" t="s">
        <v>88</v>
      </c>
      <c r="C58" s="145">
        <v>66741804</v>
      </c>
      <c r="D58" s="145">
        <v>37013256</v>
      </c>
      <c r="E58" s="145">
        <v>29728548</v>
      </c>
      <c r="F58" s="145"/>
      <c r="G58" s="145"/>
      <c r="H58" s="145">
        <v>66741804</v>
      </c>
      <c r="I58" s="145">
        <v>30628442</v>
      </c>
      <c r="J58" s="145">
        <v>363891</v>
      </c>
      <c r="K58" s="145">
        <v>603</v>
      </c>
      <c r="L58" s="145"/>
      <c r="M58" s="145">
        <v>30263948</v>
      </c>
      <c r="N58" s="145"/>
      <c r="O58" s="145"/>
      <c r="P58" s="145"/>
      <c r="Q58" s="145"/>
      <c r="R58" s="145">
        <v>36113362</v>
      </c>
      <c r="S58" s="145">
        <v>66377310</v>
      </c>
      <c r="T58" s="146">
        <f t="shared" si="2"/>
        <v>0.011900507378076887</v>
      </c>
      <c r="U58" s="77" t="s">
        <v>20</v>
      </c>
      <c r="V58" s="83" t="s">
        <v>71</v>
      </c>
      <c r="W58" s="85">
        <v>10678971</v>
      </c>
      <c r="X58" s="85">
        <f t="shared" si="3"/>
        <v>26334285</v>
      </c>
      <c r="Y58" s="75"/>
      <c r="Z58" s="25"/>
      <c r="AA58" s="24"/>
      <c r="AB58" s="27"/>
      <c r="AK58" s="108"/>
      <c r="AL58" s="92"/>
      <c r="AN58" s="16" t="s">
        <v>131</v>
      </c>
      <c r="AO58" s="16">
        <v>4859254</v>
      </c>
      <c r="AP58" s="108">
        <f t="shared" si="5"/>
        <v>-32154002</v>
      </c>
    </row>
    <row r="59" spans="1:42" s="16" customFormat="1" ht="24.75" customHeight="1">
      <c r="A59" s="70" t="s">
        <v>7</v>
      </c>
      <c r="B59" s="141" t="s">
        <v>87</v>
      </c>
      <c r="C59" s="145">
        <v>370115608</v>
      </c>
      <c r="D59" s="145">
        <v>21138039</v>
      </c>
      <c r="E59" s="145">
        <v>348977569</v>
      </c>
      <c r="F59" s="145">
        <v>238669957</v>
      </c>
      <c r="G59" s="145"/>
      <c r="H59" s="145">
        <v>131445651</v>
      </c>
      <c r="I59" s="145">
        <v>45798533</v>
      </c>
      <c r="J59" s="145">
        <v>625489</v>
      </c>
      <c r="K59" s="145">
        <v>74914</v>
      </c>
      <c r="L59" s="145"/>
      <c r="M59" s="145">
        <v>45098130</v>
      </c>
      <c r="N59" s="145">
        <v>0</v>
      </c>
      <c r="O59" s="145"/>
      <c r="P59" s="145"/>
      <c r="Q59" s="145"/>
      <c r="R59" s="145">
        <v>85647118</v>
      </c>
      <c r="S59" s="145">
        <v>130745248</v>
      </c>
      <c r="T59" s="146">
        <f t="shared" si="2"/>
        <v>0.015293131769089634</v>
      </c>
      <c r="U59" s="77" t="s">
        <v>21</v>
      </c>
      <c r="V59" s="83" t="s">
        <v>73</v>
      </c>
      <c r="W59" s="85">
        <v>11816837</v>
      </c>
      <c r="X59" s="85">
        <f t="shared" si="3"/>
        <v>9321202</v>
      </c>
      <c r="Y59" s="75"/>
      <c r="Z59" s="25"/>
      <c r="AA59" s="24"/>
      <c r="AB59" s="27"/>
      <c r="AK59" s="108"/>
      <c r="AL59" s="92"/>
      <c r="AN59" s="16" t="s">
        <v>124</v>
      </c>
      <c r="AO59" s="16">
        <v>7216289</v>
      </c>
      <c r="AP59" s="108">
        <f t="shared" si="5"/>
        <v>-13921750</v>
      </c>
    </row>
    <row r="60" spans="1:42" s="28" customFormat="1" ht="24.75" customHeight="1">
      <c r="A60" s="70" t="s">
        <v>8</v>
      </c>
      <c r="B60" s="141" t="s">
        <v>159</v>
      </c>
      <c r="C60" s="145">
        <v>9816038</v>
      </c>
      <c r="D60" s="145">
        <v>4170429</v>
      </c>
      <c r="E60" s="145">
        <v>5645609</v>
      </c>
      <c r="F60" s="145">
        <v>45600</v>
      </c>
      <c r="G60" s="145"/>
      <c r="H60" s="145">
        <v>9770438</v>
      </c>
      <c r="I60" s="145">
        <v>6159100</v>
      </c>
      <c r="J60" s="145">
        <v>664083</v>
      </c>
      <c r="K60" s="145">
        <v>103340</v>
      </c>
      <c r="L60" s="145"/>
      <c r="M60" s="145">
        <v>5391677</v>
      </c>
      <c r="N60" s="145">
        <v>0</v>
      </c>
      <c r="O60" s="145">
        <v>0</v>
      </c>
      <c r="P60" s="145">
        <v>0</v>
      </c>
      <c r="Q60" s="145">
        <v>0</v>
      </c>
      <c r="R60" s="145">
        <v>3611338</v>
      </c>
      <c r="S60" s="145">
        <v>9003015</v>
      </c>
      <c r="T60" s="146">
        <f t="shared" si="2"/>
        <v>0.12459986036920978</v>
      </c>
      <c r="U60" s="77" t="s">
        <v>22</v>
      </c>
      <c r="V60" s="83" t="s">
        <v>96</v>
      </c>
      <c r="W60" s="85">
        <v>11571625</v>
      </c>
      <c r="X60" s="85">
        <f t="shared" si="3"/>
        <v>-7401196</v>
      </c>
      <c r="Y60" s="75"/>
      <c r="Z60" s="25"/>
      <c r="AA60" s="26"/>
      <c r="AB60" s="27"/>
      <c r="AK60" s="108"/>
      <c r="AL60" s="92"/>
      <c r="AN60" s="28" t="s">
        <v>147</v>
      </c>
      <c r="AO60" s="28">
        <v>8256838</v>
      </c>
      <c r="AP60" s="108">
        <f t="shared" si="5"/>
        <v>4086409</v>
      </c>
    </row>
    <row r="61" spans="1:42" s="13" customFormat="1" ht="24.75" customHeight="1">
      <c r="A61" s="67" t="s">
        <v>49</v>
      </c>
      <c r="B61" s="140" t="s">
        <v>179</v>
      </c>
      <c r="C61" s="150">
        <f aca="true" t="shared" si="11" ref="C61:S61">SUM(C62:C67)</f>
        <v>50924237</v>
      </c>
      <c r="D61" s="150">
        <f t="shared" si="11"/>
        <v>41042438</v>
      </c>
      <c r="E61" s="150">
        <f t="shared" si="11"/>
        <v>9881799</v>
      </c>
      <c r="F61" s="150">
        <f t="shared" si="11"/>
        <v>159623</v>
      </c>
      <c r="G61" s="150">
        <f t="shared" si="11"/>
        <v>0</v>
      </c>
      <c r="H61" s="150">
        <f t="shared" si="11"/>
        <v>50764614</v>
      </c>
      <c r="I61" s="150">
        <f t="shared" si="11"/>
        <v>37885623</v>
      </c>
      <c r="J61" s="150">
        <f t="shared" si="11"/>
        <v>4004290</v>
      </c>
      <c r="K61" s="150">
        <f t="shared" si="11"/>
        <v>13314742</v>
      </c>
      <c r="L61" s="150">
        <f t="shared" si="11"/>
        <v>0</v>
      </c>
      <c r="M61" s="150">
        <f t="shared" si="11"/>
        <v>19718341</v>
      </c>
      <c r="N61" s="150">
        <f t="shared" si="11"/>
        <v>847200</v>
      </c>
      <c r="O61" s="150">
        <f t="shared" si="11"/>
        <v>0</v>
      </c>
      <c r="P61" s="150">
        <f t="shared" si="11"/>
        <v>0</v>
      </c>
      <c r="Q61" s="150">
        <f t="shared" si="11"/>
        <v>1050</v>
      </c>
      <c r="R61" s="150">
        <f t="shared" si="11"/>
        <v>12878991</v>
      </c>
      <c r="S61" s="150">
        <f t="shared" si="11"/>
        <v>33445582</v>
      </c>
      <c r="T61" s="146">
        <f>(J61+K61+L61)/I61</f>
        <v>0.45713995517508055</v>
      </c>
      <c r="U61" s="77" t="s">
        <v>5</v>
      </c>
      <c r="V61" s="83" t="s">
        <v>130</v>
      </c>
      <c r="W61" s="85">
        <v>215189</v>
      </c>
      <c r="X61" s="85">
        <f t="shared" si="3"/>
        <v>40827249</v>
      </c>
      <c r="Y61" s="75"/>
      <c r="Z61" s="113"/>
      <c r="AA61" s="23"/>
      <c r="AB61" s="114"/>
      <c r="AK61" s="106">
        <v>41042438</v>
      </c>
      <c r="AL61" s="92">
        <f>AK61-D61</f>
        <v>0</v>
      </c>
      <c r="AN61" s="13" t="s">
        <v>74</v>
      </c>
      <c r="AO61" s="13">
        <v>5025293</v>
      </c>
      <c r="AP61" s="108">
        <f t="shared" si="5"/>
        <v>-36017145</v>
      </c>
    </row>
    <row r="62" spans="1:42" s="14" customFormat="1" ht="24.75" customHeight="1">
      <c r="A62" s="70" t="s">
        <v>5</v>
      </c>
      <c r="B62" s="141" t="s">
        <v>60</v>
      </c>
      <c r="C62" s="145">
        <v>1235226</v>
      </c>
      <c r="D62" s="145">
        <v>1152245</v>
      </c>
      <c r="E62" s="145">
        <v>82981</v>
      </c>
      <c r="F62" s="145">
        <v>200</v>
      </c>
      <c r="G62" s="145">
        <v>0</v>
      </c>
      <c r="H62" s="145">
        <v>1235026</v>
      </c>
      <c r="I62" s="145">
        <v>122726</v>
      </c>
      <c r="J62" s="145">
        <v>82940</v>
      </c>
      <c r="K62" s="145">
        <v>1</v>
      </c>
      <c r="L62" s="145">
        <v>0</v>
      </c>
      <c r="M62" s="145">
        <v>39335</v>
      </c>
      <c r="N62" s="145">
        <v>0</v>
      </c>
      <c r="O62" s="145">
        <v>0</v>
      </c>
      <c r="P62" s="145">
        <v>0</v>
      </c>
      <c r="Q62" s="145">
        <v>450</v>
      </c>
      <c r="R62" s="145">
        <v>1112300</v>
      </c>
      <c r="S62" s="145">
        <v>1152085</v>
      </c>
      <c r="T62" s="146">
        <v>67.58225640858497</v>
      </c>
      <c r="U62" s="77" t="s">
        <v>6</v>
      </c>
      <c r="V62" s="83" t="s">
        <v>123</v>
      </c>
      <c r="W62" s="85">
        <v>2439123</v>
      </c>
      <c r="X62" s="85">
        <f t="shared" si="3"/>
        <v>-1286878</v>
      </c>
      <c r="Y62" s="75"/>
      <c r="Z62" s="113"/>
      <c r="AA62" s="23"/>
      <c r="AB62" s="114"/>
      <c r="AK62" s="122"/>
      <c r="AL62" s="92"/>
      <c r="AN62" s="14" t="s">
        <v>75</v>
      </c>
      <c r="AO62" s="14">
        <v>1672525</v>
      </c>
      <c r="AP62" s="108">
        <f t="shared" si="5"/>
        <v>520280</v>
      </c>
    </row>
    <row r="63" spans="1:42" s="14" customFormat="1" ht="24.75" customHeight="1">
      <c r="A63" s="70" t="s">
        <v>6</v>
      </c>
      <c r="B63" s="141" t="s">
        <v>85</v>
      </c>
      <c r="C63" s="145">
        <v>2018593</v>
      </c>
      <c r="D63" s="145">
        <v>756786</v>
      </c>
      <c r="E63" s="145">
        <v>1261807</v>
      </c>
      <c r="F63" s="145">
        <v>500</v>
      </c>
      <c r="G63" s="145">
        <v>0</v>
      </c>
      <c r="H63" s="145">
        <v>2018093</v>
      </c>
      <c r="I63" s="145">
        <v>1727124</v>
      </c>
      <c r="J63" s="145">
        <v>1081846</v>
      </c>
      <c r="K63" s="145">
        <v>0</v>
      </c>
      <c r="L63" s="145">
        <v>0</v>
      </c>
      <c r="M63" s="145">
        <v>644828</v>
      </c>
      <c r="N63" s="145">
        <v>0</v>
      </c>
      <c r="O63" s="145">
        <v>0</v>
      </c>
      <c r="P63" s="145">
        <v>0</v>
      </c>
      <c r="Q63" s="145">
        <v>450</v>
      </c>
      <c r="R63" s="145">
        <v>290969</v>
      </c>
      <c r="S63" s="145">
        <v>936247</v>
      </c>
      <c r="T63" s="146">
        <v>62.63858298535601</v>
      </c>
      <c r="U63" s="77" t="s">
        <v>7</v>
      </c>
      <c r="V63" s="83" t="s">
        <v>131</v>
      </c>
      <c r="W63" s="85">
        <v>4859254</v>
      </c>
      <c r="X63" s="85">
        <f t="shared" si="3"/>
        <v>-4102468</v>
      </c>
      <c r="Y63" s="75"/>
      <c r="Z63" s="113"/>
      <c r="AA63" s="23"/>
      <c r="AB63" s="114"/>
      <c r="AK63" s="122"/>
      <c r="AL63" s="92"/>
      <c r="AN63" s="14" t="s">
        <v>76</v>
      </c>
      <c r="AO63" s="14">
        <v>1322155</v>
      </c>
      <c r="AP63" s="108">
        <f t="shared" si="5"/>
        <v>565369</v>
      </c>
    </row>
    <row r="64" spans="1:42" s="14" customFormat="1" ht="24.75" customHeight="1">
      <c r="A64" s="70" t="s">
        <v>7</v>
      </c>
      <c r="B64" s="141" t="s">
        <v>81</v>
      </c>
      <c r="C64" s="145">
        <v>4637343</v>
      </c>
      <c r="D64" s="145">
        <v>4588966</v>
      </c>
      <c r="E64" s="145">
        <v>48377</v>
      </c>
      <c r="F64" s="145">
        <v>801</v>
      </c>
      <c r="G64" s="145">
        <v>0</v>
      </c>
      <c r="H64" s="145">
        <v>4636542</v>
      </c>
      <c r="I64" s="145">
        <v>3519848</v>
      </c>
      <c r="J64" s="145">
        <v>645300</v>
      </c>
      <c r="K64" s="145">
        <v>561089</v>
      </c>
      <c r="L64" s="145">
        <v>0</v>
      </c>
      <c r="M64" s="145">
        <v>1466109</v>
      </c>
      <c r="N64" s="145">
        <v>847200</v>
      </c>
      <c r="O64" s="145">
        <v>0</v>
      </c>
      <c r="P64" s="145">
        <v>0</v>
      </c>
      <c r="Q64" s="145">
        <v>150</v>
      </c>
      <c r="R64" s="145">
        <v>1116694</v>
      </c>
      <c r="S64" s="145">
        <v>3430153</v>
      </c>
      <c r="T64" s="146">
        <v>34.273894781820125</v>
      </c>
      <c r="U64" s="77"/>
      <c r="V64" s="83"/>
      <c r="W64" s="85"/>
      <c r="X64" s="85"/>
      <c r="Y64" s="75"/>
      <c r="Z64" s="113"/>
      <c r="AA64" s="23"/>
      <c r="AB64" s="114"/>
      <c r="AK64" s="122"/>
      <c r="AL64" s="92"/>
      <c r="AN64" s="14" t="s">
        <v>148</v>
      </c>
      <c r="AO64" s="14">
        <v>7640684</v>
      </c>
      <c r="AP64" s="108">
        <f t="shared" si="5"/>
        <v>3051718</v>
      </c>
    </row>
    <row r="65" spans="1:42" s="14" customFormat="1" ht="24.75" customHeight="1">
      <c r="A65" s="70" t="s">
        <v>8</v>
      </c>
      <c r="B65" s="141" t="s">
        <v>105</v>
      </c>
      <c r="C65" s="145">
        <v>3068901</v>
      </c>
      <c r="D65" s="145">
        <v>1954193</v>
      </c>
      <c r="E65" s="145">
        <v>1114708</v>
      </c>
      <c r="F65" s="145">
        <v>59391</v>
      </c>
      <c r="G65" s="145">
        <v>0</v>
      </c>
      <c r="H65" s="145">
        <v>3009510</v>
      </c>
      <c r="I65" s="145">
        <v>2546654</v>
      </c>
      <c r="J65" s="145">
        <v>505908</v>
      </c>
      <c r="K65" s="145">
        <v>328276</v>
      </c>
      <c r="L65" s="145">
        <v>0</v>
      </c>
      <c r="M65" s="145">
        <v>1712470</v>
      </c>
      <c r="N65" s="145">
        <v>0</v>
      </c>
      <c r="O65" s="145">
        <v>0</v>
      </c>
      <c r="P65" s="145">
        <v>0</v>
      </c>
      <c r="Q65" s="145">
        <v>0</v>
      </c>
      <c r="R65" s="145">
        <v>462856</v>
      </c>
      <c r="S65" s="145">
        <v>2175326</v>
      </c>
      <c r="T65" s="146">
        <v>32.75607915327328</v>
      </c>
      <c r="U65" s="77" t="s">
        <v>8</v>
      </c>
      <c r="V65" s="83" t="s">
        <v>124</v>
      </c>
      <c r="W65" s="85">
        <v>7216289</v>
      </c>
      <c r="X65" s="85">
        <f t="shared" si="3"/>
        <v>-5262096</v>
      </c>
      <c r="Y65" s="75"/>
      <c r="Z65" s="113"/>
      <c r="AA65" s="23"/>
      <c r="AB65" s="114"/>
      <c r="AK65" s="122"/>
      <c r="AL65" s="92"/>
      <c r="AN65" s="14" t="s">
        <v>77</v>
      </c>
      <c r="AO65" s="14">
        <v>561877</v>
      </c>
      <c r="AP65" s="108">
        <f t="shared" si="5"/>
        <v>-1392316</v>
      </c>
    </row>
    <row r="66" spans="1:42" s="28" customFormat="1" ht="24.75" customHeight="1">
      <c r="A66" s="70" t="s">
        <v>19</v>
      </c>
      <c r="B66" s="141" t="s">
        <v>160</v>
      </c>
      <c r="C66" s="145">
        <v>6915215</v>
      </c>
      <c r="D66" s="145">
        <v>5756146</v>
      </c>
      <c r="E66" s="145">
        <v>1159069</v>
      </c>
      <c r="F66" s="145">
        <v>84159</v>
      </c>
      <c r="G66" s="145">
        <v>0</v>
      </c>
      <c r="H66" s="145">
        <v>6831056</v>
      </c>
      <c r="I66" s="145">
        <v>4893847</v>
      </c>
      <c r="J66" s="145">
        <v>1421617</v>
      </c>
      <c r="K66" s="145">
        <v>306000</v>
      </c>
      <c r="L66" s="145">
        <v>0</v>
      </c>
      <c r="M66" s="145">
        <v>3166230</v>
      </c>
      <c r="N66" s="145">
        <v>0</v>
      </c>
      <c r="O66" s="145">
        <v>0</v>
      </c>
      <c r="P66" s="145">
        <v>0</v>
      </c>
      <c r="Q66" s="145">
        <v>0</v>
      </c>
      <c r="R66" s="145">
        <v>1937209</v>
      </c>
      <c r="S66" s="145">
        <v>5103439</v>
      </c>
      <c r="T66" s="146">
        <v>35.3018187940898</v>
      </c>
      <c r="U66" s="77" t="s">
        <v>50</v>
      </c>
      <c r="V66" s="82" t="s">
        <v>147</v>
      </c>
      <c r="W66" s="86">
        <v>8256838</v>
      </c>
      <c r="X66" s="85">
        <f t="shared" si="3"/>
        <v>-2500692</v>
      </c>
      <c r="Y66" s="76"/>
      <c r="Z66" s="109">
        <f>+C66-F66-G66-H66</f>
        <v>0</v>
      </c>
      <c r="AA66" s="112"/>
      <c r="AB66" s="92">
        <f>C66-F66-G66-H66</f>
        <v>0</v>
      </c>
      <c r="AK66" s="108"/>
      <c r="AL66" s="92"/>
      <c r="AN66" s="28" t="s">
        <v>147</v>
      </c>
      <c r="AO66" s="28">
        <v>8256838</v>
      </c>
      <c r="AP66" s="108">
        <f t="shared" si="5"/>
        <v>2500692</v>
      </c>
    </row>
    <row r="67" spans="1:42" s="14" customFormat="1" ht="24.75" customHeight="1">
      <c r="A67" s="70" t="s">
        <v>20</v>
      </c>
      <c r="B67" s="141" t="s">
        <v>62</v>
      </c>
      <c r="C67" s="145">
        <v>33048959</v>
      </c>
      <c r="D67" s="145">
        <v>26834102</v>
      </c>
      <c r="E67" s="145">
        <v>6214857</v>
      </c>
      <c r="F67" s="145">
        <v>14572</v>
      </c>
      <c r="G67" s="145">
        <v>0</v>
      </c>
      <c r="H67" s="145">
        <v>33034387</v>
      </c>
      <c r="I67" s="145">
        <v>25075424</v>
      </c>
      <c r="J67" s="145">
        <v>266679</v>
      </c>
      <c r="K67" s="145">
        <v>12119376</v>
      </c>
      <c r="L67" s="145">
        <v>0</v>
      </c>
      <c r="M67" s="145">
        <v>12689369</v>
      </c>
      <c r="N67" s="145">
        <v>0</v>
      </c>
      <c r="O67" s="145">
        <v>0</v>
      </c>
      <c r="P67" s="145">
        <v>0</v>
      </c>
      <c r="Q67" s="145">
        <v>0</v>
      </c>
      <c r="R67" s="145">
        <v>7958963</v>
      </c>
      <c r="S67" s="145">
        <v>20648332</v>
      </c>
      <c r="T67" s="146">
        <v>49.39519666746213</v>
      </c>
      <c r="U67" s="77" t="s">
        <v>6</v>
      </c>
      <c r="V67" s="83" t="s">
        <v>74</v>
      </c>
      <c r="W67" s="85">
        <v>5025293</v>
      </c>
      <c r="X67" s="85">
        <f t="shared" si="3"/>
        <v>21808809</v>
      </c>
      <c r="Y67" s="75"/>
      <c r="Z67" s="109">
        <v>0</v>
      </c>
      <c r="AA67" s="13"/>
      <c r="AB67" s="92"/>
      <c r="AK67" s="122"/>
      <c r="AL67" s="92"/>
      <c r="AN67" s="14" t="s">
        <v>115</v>
      </c>
      <c r="AO67" s="14">
        <v>357404</v>
      </c>
      <c r="AP67" s="108">
        <f t="shared" si="5"/>
        <v>-26476698</v>
      </c>
    </row>
    <row r="68" spans="1:42" s="14" customFormat="1" ht="24.75" customHeight="1">
      <c r="A68" s="67" t="s">
        <v>50</v>
      </c>
      <c r="B68" s="140" t="s">
        <v>180</v>
      </c>
      <c r="C68" s="150">
        <f>SUM(C69:C72)</f>
        <v>58471677</v>
      </c>
      <c r="D68" s="150">
        <f aca="true" t="shared" si="12" ref="D68:S68">SUM(D69:D72)</f>
        <v>5003177</v>
      </c>
      <c r="E68" s="150">
        <f t="shared" si="12"/>
        <v>53468500</v>
      </c>
      <c r="F68" s="150">
        <f>SUM(F69:F72)</f>
        <v>125159</v>
      </c>
      <c r="G68" s="150">
        <f t="shared" si="12"/>
        <v>3737915</v>
      </c>
      <c r="H68" s="150">
        <f t="shared" si="12"/>
        <v>58346518</v>
      </c>
      <c r="I68" s="150">
        <f t="shared" si="12"/>
        <v>56611865</v>
      </c>
      <c r="J68" s="150">
        <f t="shared" si="12"/>
        <v>3387389</v>
      </c>
      <c r="K68" s="150">
        <f t="shared" si="12"/>
        <v>1338173</v>
      </c>
      <c r="L68" s="150">
        <f t="shared" si="12"/>
        <v>0</v>
      </c>
      <c r="M68" s="150">
        <f t="shared" si="12"/>
        <v>51886303</v>
      </c>
      <c r="N68" s="150">
        <f t="shared" si="12"/>
        <v>0</v>
      </c>
      <c r="O68" s="150">
        <f t="shared" si="12"/>
        <v>0</v>
      </c>
      <c r="P68" s="150">
        <f t="shared" si="12"/>
        <v>0</v>
      </c>
      <c r="Q68" s="150">
        <f t="shared" si="12"/>
        <v>0</v>
      </c>
      <c r="R68" s="150">
        <f t="shared" si="12"/>
        <v>1734653</v>
      </c>
      <c r="S68" s="150">
        <f t="shared" si="12"/>
        <v>53620956</v>
      </c>
      <c r="T68" s="146">
        <f t="shared" si="2"/>
        <v>0.08347299634096139</v>
      </c>
      <c r="U68" s="77" t="s">
        <v>7</v>
      </c>
      <c r="V68" s="83" t="s">
        <v>75</v>
      </c>
      <c r="W68" s="85">
        <v>1672525</v>
      </c>
      <c r="X68" s="85">
        <f t="shared" si="3"/>
        <v>3330652</v>
      </c>
      <c r="Y68" s="75"/>
      <c r="Z68" s="109">
        <v>0</v>
      </c>
      <c r="AA68" s="13"/>
      <c r="AB68" s="92"/>
      <c r="AK68" s="122">
        <v>5003177</v>
      </c>
      <c r="AL68" s="92">
        <f>AK68-D68</f>
        <v>0</v>
      </c>
      <c r="AN68" s="14" t="s">
        <v>154</v>
      </c>
      <c r="AO68" s="14">
        <v>73773711</v>
      </c>
      <c r="AP68" s="108">
        <f t="shared" si="5"/>
        <v>68770534</v>
      </c>
    </row>
    <row r="69" spans="1:42" s="28" customFormat="1" ht="24.75" customHeight="1">
      <c r="A69" s="70" t="s">
        <v>5</v>
      </c>
      <c r="B69" s="142" t="s">
        <v>97</v>
      </c>
      <c r="C69" s="147">
        <v>1862720</v>
      </c>
      <c r="D69" s="148">
        <v>1516355</v>
      </c>
      <c r="E69" s="148">
        <v>346365</v>
      </c>
      <c r="F69" s="148">
        <v>48950</v>
      </c>
      <c r="G69" s="148"/>
      <c r="H69" s="147">
        <v>1813770</v>
      </c>
      <c r="I69" s="147">
        <v>655358</v>
      </c>
      <c r="J69" s="148">
        <v>229622</v>
      </c>
      <c r="K69" s="148">
        <v>19881</v>
      </c>
      <c r="L69" s="148">
        <v>0</v>
      </c>
      <c r="M69" s="148">
        <v>405855</v>
      </c>
      <c r="N69" s="148">
        <v>0</v>
      </c>
      <c r="O69" s="148">
        <v>0</v>
      </c>
      <c r="P69" s="148">
        <v>0</v>
      </c>
      <c r="Q69" s="148">
        <v>0</v>
      </c>
      <c r="R69" s="148">
        <v>1158412</v>
      </c>
      <c r="S69" s="147">
        <v>1564267</v>
      </c>
      <c r="T69" s="146">
        <f t="shared" si="2"/>
        <v>0.38071252658852106</v>
      </c>
      <c r="U69" s="77" t="s">
        <v>51</v>
      </c>
      <c r="V69" s="82" t="s">
        <v>148</v>
      </c>
      <c r="W69" s="86">
        <v>7640684</v>
      </c>
      <c r="X69" s="85">
        <f t="shared" si="3"/>
        <v>-6124329</v>
      </c>
      <c r="Y69" s="76"/>
      <c r="Z69" s="109">
        <f>+C69-F69-G69-H69</f>
        <v>0</v>
      </c>
      <c r="AA69" s="112"/>
      <c r="AB69" s="92">
        <f>C69-F69-G69-H69</f>
        <v>0</v>
      </c>
      <c r="AK69" s="108"/>
      <c r="AL69" s="92"/>
      <c r="AN69" s="14" t="s">
        <v>148</v>
      </c>
      <c r="AO69" s="14">
        <v>7640684</v>
      </c>
      <c r="AP69" s="108">
        <f t="shared" si="5"/>
        <v>6124329</v>
      </c>
    </row>
    <row r="70" spans="1:42" s="13" customFormat="1" ht="24.75" customHeight="1">
      <c r="A70" s="70" t="s">
        <v>6</v>
      </c>
      <c r="B70" s="142" t="s">
        <v>56</v>
      </c>
      <c r="C70" s="147">
        <v>54204279</v>
      </c>
      <c r="D70" s="148">
        <v>2997934</v>
      </c>
      <c r="E70" s="148">
        <v>51206345</v>
      </c>
      <c r="F70" s="148">
        <v>400</v>
      </c>
      <c r="G70" s="149">
        <v>3737915</v>
      </c>
      <c r="H70" s="147">
        <v>54203879</v>
      </c>
      <c r="I70" s="147">
        <v>53820953</v>
      </c>
      <c r="J70" s="148">
        <v>2789406</v>
      </c>
      <c r="K70" s="148">
        <v>1277042</v>
      </c>
      <c r="L70" s="148">
        <v>0</v>
      </c>
      <c r="M70" s="148">
        <v>49754505</v>
      </c>
      <c r="N70" s="149">
        <v>0</v>
      </c>
      <c r="O70" s="148">
        <v>0</v>
      </c>
      <c r="P70" s="148">
        <v>0</v>
      </c>
      <c r="Q70" s="148">
        <v>0</v>
      </c>
      <c r="R70" s="148">
        <v>382926</v>
      </c>
      <c r="S70" s="147">
        <v>50137431</v>
      </c>
      <c r="T70" s="146">
        <f t="shared" si="2"/>
        <v>0.07555510954999255</v>
      </c>
      <c r="U70" s="77" t="s">
        <v>5</v>
      </c>
      <c r="V70" s="83" t="s">
        <v>77</v>
      </c>
      <c r="W70" s="85">
        <v>561877</v>
      </c>
      <c r="X70" s="85">
        <f t="shared" si="3"/>
        <v>2436057</v>
      </c>
      <c r="Y70" s="75"/>
      <c r="Z70" s="109"/>
      <c r="AB70" s="92"/>
      <c r="AK70" s="106"/>
      <c r="AL70" s="92"/>
      <c r="AN70" s="13" t="s">
        <v>81</v>
      </c>
      <c r="AO70" s="13">
        <v>747008</v>
      </c>
      <c r="AP70" s="108">
        <f t="shared" si="5"/>
        <v>-2250926</v>
      </c>
    </row>
    <row r="71" spans="1:42" s="14" customFormat="1" ht="24.75" customHeight="1">
      <c r="A71" s="70" t="s">
        <v>7</v>
      </c>
      <c r="B71" s="142" t="s">
        <v>57</v>
      </c>
      <c r="C71" s="147">
        <v>820797</v>
      </c>
      <c r="D71" s="148">
        <v>488888</v>
      </c>
      <c r="E71" s="148">
        <v>331909</v>
      </c>
      <c r="F71" s="148">
        <v>5209</v>
      </c>
      <c r="G71" s="148"/>
      <c r="H71" s="147">
        <v>815588</v>
      </c>
      <c r="I71" s="147">
        <v>622273</v>
      </c>
      <c r="J71" s="148">
        <v>360855</v>
      </c>
      <c r="K71" s="148">
        <v>41250</v>
      </c>
      <c r="L71" s="148">
        <v>0</v>
      </c>
      <c r="M71" s="148">
        <v>220168</v>
      </c>
      <c r="N71" s="148">
        <v>0</v>
      </c>
      <c r="O71" s="148">
        <v>0</v>
      </c>
      <c r="P71" s="148">
        <v>0</v>
      </c>
      <c r="Q71" s="148">
        <v>0</v>
      </c>
      <c r="R71" s="148">
        <v>193315</v>
      </c>
      <c r="S71" s="147">
        <v>413483</v>
      </c>
      <c r="T71" s="146">
        <f t="shared" si="2"/>
        <v>0.646187445060287</v>
      </c>
      <c r="U71" s="77" t="s">
        <v>6</v>
      </c>
      <c r="V71" s="83" t="s">
        <v>78</v>
      </c>
      <c r="W71" s="85">
        <v>987913</v>
      </c>
      <c r="X71" s="85">
        <f t="shared" si="3"/>
        <v>-499025</v>
      </c>
      <c r="Y71" s="75"/>
      <c r="Z71" s="109"/>
      <c r="AA71" s="13"/>
      <c r="AB71" s="92"/>
      <c r="AK71" s="122"/>
      <c r="AL71" s="92"/>
      <c r="AN71" s="14" t="s">
        <v>82</v>
      </c>
      <c r="AO71" s="14">
        <v>3297808</v>
      </c>
      <c r="AP71" s="108">
        <f t="shared" si="5"/>
        <v>2808920</v>
      </c>
    </row>
    <row r="72" spans="1:42" s="14" customFormat="1" ht="24.75" customHeight="1">
      <c r="A72" s="70" t="s">
        <v>8</v>
      </c>
      <c r="B72" s="143" t="s">
        <v>63</v>
      </c>
      <c r="C72" s="147">
        <v>1583881</v>
      </c>
      <c r="D72" s="148">
        <v>0</v>
      </c>
      <c r="E72" s="148">
        <v>1583881</v>
      </c>
      <c r="F72" s="148">
        <v>70600</v>
      </c>
      <c r="G72" s="148"/>
      <c r="H72" s="147">
        <v>1513281</v>
      </c>
      <c r="I72" s="147">
        <v>1513281</v>
      </c>
      <c r="J72" s="148">
        <v>7506</v>
      </c>
      <c r="K72" s="148">
        <v>0</v>
      </c>
      <c r="L72" s="148">
        <v>0</v>
      </c>
      <c r="M72" s="148">
        <v>1505775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7">
        <v>1505775</v>
      </c>
      <c r="T72" s="146">
        <f t="shared" si="2"/>
        <v>0.0049600834213870395</v>
      </c>
      <c r="U72" s="77" t="s">
        <v>7</v>
      </c>
      <c r="V72" s="83" t="s">
        <v>79</v>
      </c>
      <c r="W72" s="85">
        <v>5733490</v>
      </c>
      <c r="X72" s="85">
        <f t="shared" si="3"/>
        <v>-5733490</v>
      </c>
      <c r="Y72" s="75"/>
      <c r="Z72" s="109"/>
      <c r="AA72" s="13"/>
      <c r="AB72" s="92"/>
      <c r="AK72" s="122"/>
      <c r="AL72" s="92"/>
      <c r="AN72" s="14" t="s">
        <v>97</v>
      </c>
      <c r="AO72" s="14">
        <v>36027001</v>
      </c>
      <c r="AP72" s="108">
        <f t="shared" si="5"/>
        <v>36027001</v>
      </c>
    </row>
    <row r="73" spans="1:42" s="14" customFormat="1" ht="24.75" customHeight="1">
      <c r="A73" s="67" t="s">
        <v>51</v>
      </c>
      <c r="B73" s="140" t="s">
        <v>181</v>
      </c>
      <c r="C73" s="150">
        <f>SUM(C74:C77)</f>
        <v>11953582</v>
      </c>
      <c r="D73" s="150">
        <f aca="true" t="shared" si="13" ref="D73:S73">SUM(D74:D77)</f>
        <v>8315862</v>
      </c>
      <c r="E73" s="150">
        <f t="shared" si="13"/>
        <v>3637720</v>
      </c>
      <c r="F73" s="150">
        <f t="shared" si="13"/>
        <v>2000</v>
      </c>
      <c r="G73" s="150">
        <f t="shared" si="13"/>
        <v>0</v>
      </c>
      <c r="H73" s="150">
        <f t="shared" si="13"/>
        <v>11951582</v>
      </c>
      <c r="I73" s="150">
        <f>SUM(I74:I77)</f>
        <v>8219970</v>
      </c>
      <c r="J73" s="150">
        <f t="shared" si="13"/>
        <v>2998725</v>
      </c>
      <c r="K73" s="150">
        <f t="shared" si="13"/>
        <v>96483</v>
      </c>
      <c r="L73" s="150">
        <f t="shared" si="13"/>
        <v>0</v>
      </c>
      <c r="M73" s="150">
        <f>SUM(M74:M77)</f>
        <v>4477507</v>
      </c>
      <c r="N73" s="150">
        <f t="shared" si="13"/>
        <v>0</v>
      </c>
      <c r="O73" s="150">
        <f t="shared" si="13"/>
        <v>647255</v>
      </c>
      <c r="P73" s="150">
        <f t="shared" si="13"/>
        <v>0</v>
      </c>
      <c r="Q73" s="150">
        <f t="shared" si="13"/>
        <v>0</v>
      </c>
      <c r="R73" s="150">
        <f t="shared" si="13"/>
        <v>3731612</v>
      </c>
      <c r="S73" s="150">
        <f t="shared" si="13"/>
        <v>8856374</v>
      </c>
      <c r="T73" s="146">
        <f t="shared" si="2"/>
        <v>0.37654735966189656</v>
      </c>
      <c r="U73" s="77" t="s">
        <v>8</v>
      </c>
      <c r="V73" s="83" t="s">
        <v>115</v>
      </c>
      <c r="W73" s="85">
        <v>357404</v>
      </c>
      <c r="X73" s="85">
        <f t="shared" si="3"/>
        <v>7958458</v>
      </c>
      <c r="Y73" s="75"/>
      <c r="Z73" s="109"/>
      <c r="AA73" s="13"/>
      <c r="AB73" s="92"/>
      <c r="AK73" s="122">
        <v>8315862</v>
      </c>
      <c r="AL73" s="92">
        <f>AK73-D73</f>
        <v>0</v>
      </c>
      <c r="AN73" s="14" t="s">
        <v>83</v>
      </c>
      <c r="AO73" s="14">
        <v>6802214</v>
      </c>
      <c r="AP73" s="108">
        <f t="shared" si="5"/>
        <v>-1513648</v>
      </c>
    </row>
    <row r="74" spans="1:42" s="28" customFormat="1" ht="24.75" customHeight="1">
      <c r="A74" s="70" t="s">
        <v>5</v>
      </c>
      <c r="B74" s="144" t="s">
        <v>182</v>
      </c>
      <c r="C74" s="145">
        <v>7850</v>
      </c>
      <c r="D74" s="145"/>
      <c r="E74" s="145">
        <v>7850</v>
      </c>
      <c r="F74" s="145"/>
      <c r="G74" s="145"/>
      <c r="H74" s="145">
        <v>7850</v>
      </c>
      <c r="I74" s="145">
        <v>7850</v>
      </c>
      <c r="J74" s="145">
        <v>7850</v>
      </c>
      <c r="K74" s="145"/>
      <c r="L74" s="145"/>
      <c r="M74" s="145"/>
      <c r="N74" s="145"/>
      <c r="O74" s="145"/>
      <c r="P74" s="145"/>
      <c r="Q74" s="145"/>
      <c r="R74" s="145"/>
      <c r="S74" s="145">
        <v>0</v>
      </c>
      <c r="T74" s="146">
        <f aca="true" t="shared" si="14" ref="T74:T91">(J74+K74+L74)/I74</f>
        <v>1</v>
      </c>
      <c r="U74" s="77" t="s">
        <v>52</v>
      </c>
      <c r="V74" s="82" t="s">
        <v>154</v>
      </c>
      <c r="W74" s="86">
        <v>73773711</v>
      </c>
      <c r="X74" s="85">
        <f t="shared" si="3"/>
        <v>-73773711</v>
      </c>
      <c r="Y74" s="76"/>
      <c r="Z74" s="109">
        <f>+C74-F74-G74-H74</f>
        <v>0</v>
      </c>
      <c r="AA74" s="112"/>
      <c r="AB74" s="92">
        <f>C74-F74-G74-H74</f>
        <v>0</v>
      </c>
      <c r="AK74" s="108"/>
      <c r="AL74" s="92"/>
      <c r="AN74" s="14" t="s">
        <v>154</v>
      </c>
      <c r="AO74" s="14">
        <v>73773711</v>
      </c>
      <c r="AP74" s="108">
        <f t="shared" si="5"/>
        <v>73773711</v>
      </c>
    </row>
    <row r="75" spans="1:42" s="13" customFormat="1" ht="24.75" customHeight="1">
      <c r="A75" s="70" t="s">
        <v>6</v>
      </c>
      <c r="B75" s="144" t="s">
        <v>183</v>
      </c>
      <c r="C75" s="145">
        <v>6641404</v>
      </c>
      <c r="D75" s="145">
        <v>4980914</v>
      </c>
      <c r="E75" s="145">
        <v>1660490</v>
      </c>
      <c r="F75" s="145">
        <v>1800</v>
      </c>
      <c r="G75" s="145"/>
      <c r="H75" s="145">
        <v>6639604</v>
      </c>
      <c r="I75" s="145">
        <v>3486432</v>
      </c>
      <c r="J75" s="145">
        <v>1605925</v>
      </c>
      <c r="K75" s="145">
        <v>11783</v>
      </c>
      <c r="L75" s="145"/>
      <c r="M75" s="145">
        <v>1221469</v>
      </c>
      <c r="N75" s="145"/>
      <c r="O75" s="145">
        <v>647255</v>
      </c>
      <c r="P75" s="145"/>
      <c r="Q75" s="145"/>
      <c r="R75" s="145">
        <v>3153172</v>
      </c>
      <c r="S75" s="145">
        <v>5021896</v>
      </c>
      <c r="T75" s="146">
        <f t="shared" si="14"/>
        <v>0.4640010188066195</v>
      </c>
      <c r="U75" s="77" t="s">
        <v>5</v>
      </c>
      <c r="V75" s="83" t="s">
        <v>80</v>
      </c>
      <c r="W75" s="85">
        <v>0</v>
      </c>
      <c r="X75" s="85">
        <f t="shared" si="3"/>
        <v>4980914</v>
      </c>
      <c r="Y75" s="75"/>
      <c r="Z75" s="109">
        <v>0</v>
      </c>
      <c r="AB75" s="92"/>
      <c r="AK75" s="106"/>
      <c r="AL75" s="92"/>
      <c r="AN75" s="13" t="s">
        <v>150</v>
      </c>
      <c r="AO75" s="13">
        <v>79087239</v>
      </c>
      <c r="AP75" s="108">
        <f aca="true" t="shared" si="15" ref="AP75:AP119">AO75-D75</f>
        <v>74106325</v>
      </c>
    </row>
    <row r="76" spans="1:42" s="14" customFormat="1" ht="24.75" customHeight="1">
      <c r="A76" s="70" t="s">
        <v>7</v>
      </c>
      <c r="B76" s="144" t="s">
        <v>184</v>
      </c>
      <c r="C76" s="145">
        <v>2556531</v>
      </c>
      <c r="D76" s="145">
        <v>1245354</v>
      </c>
      <c r="E76" s="145">
        <v>1311177</v>
      </c>
      <c r="F76" s="145">
        <v>200</v>
      </c>
      <c r="G76" s="145"/>
      <c r="H76" s="145">
        <v>2556331</v>
      </c>
      <c r="I76" s="145">
        <v>2146936</v>
      </c>
      <c r="J76" s="145">
        <v>1190373</v>
      </c>
      <c r="K76" s="145">
        <v>83300</v>
      </c>
      <c r="L76" s="145"/>
      <c r="M76" s="145">
        <v>873263</v>
      </c>
      <c r="N76" s="145"/>
      <c r="O76" s="145"/>
      <c r="P76" s="145"/>
      <c r="Q76" s="145"/>
      <c r="R76" s="145">
        <v>409395</v>
      </c>
      <c r="S76" s="145">
        <v>1282658</v>
      </c>
      <c r="T76" s="146">
        <f t="shared" si="14"/>
        <v>0.5932514988802647</v>
      </c>
      <c r="U76" s="77" t="s">
        <v>6</v>
      </c>
      <c r="V76" s="83" t="s">
        <v>81</v>
      </c>
      <c r="W76" s="85">
        <v>747008</v>
      </c>
      <c r="X76" s="85">
        <f t="shared" si="3"/>
        <v>498346</v>
      </c>
      <c r="Y76" s="75"/>
      <c r="Z76" s="109">
        <v>0</v>
      </c>
      <c r="AA76" s="13"/>
      <c r="AB76" s="92"/>
      <c r="AK76" s="122"/>
      <c r="AL76" s="92"/>
      <c r="AN76" s="14" t="s">
        <v>60</v>
      </c>
      <c r="AO76" s="14">
        <v>12927968</v>
      </c>
      <c r="AP76" s="108">
        <f t="shared" si="15"/>
        <v>11682614</v>
      </c>
    </row>
    <row r="77" spans="1:43" s="14" customFormat="1" ht="24.75" customHeight="1">
      <c r="A77" s="70" t="s">
        <v>8</v>
      </c>
      <c r="B77" s="144" t="s">
        <v>185</v>
      </c>
      <c r="C77" s="145">
        <v>2747797</v>
      </c>
      <c r="D77" s="145">
        <v>2089594</v>
      </c>
      <c r="E77" s="145">
        <v>658203</v>
      </c>
      <c r="F77" s="145"/>
      <c r="G77" s="145"/>
      <c r="H77" s="145">
        <v>2747797</v>
      </c>
      <c r="I77" s="145">
        <v>2578752</v>
      </c>
      <c r="J77" s="145">
        <v>194577</v>
      </c>
      <c r="K77" s="145">
        <v>1400</v>
      </c>
      <c r="L77" s="145"/>
      <c r="M77" s="145">
        <v>2382775</v>
      </c>
      <c r="N77" s="145"/>
      <c r="O77" s="145"/>
      <c r="P77" s="145"/>
      <c r="Q77" s="145"/>
      <c r="R77" s="145">
        <v>169045</v>
      </c>
      <c r="S77" s="145">
        <v>2551820</v>
      </c>
      <c r="T77" s="146">
        <f t="shared" si="14"/>
        <v>0.07599683878092969</v>
      </c>
      <c r="U77" s="77"/>
      <c r="V77" s="83" t="s">
        <v>82</v>
      </c>
      <c r="W77" s="85">
        <v>3297808</v>
      </c>
      <c r="X77" s="85">
        <f t="shared" si="3"/>
        <v>-1208214</v>
      </c>
      <c r="Y77" s="75"/>
      <c r="Z77" s="109">
        <v>0</v>
      </c>
      <c r="AA77" s="13"/>
      <c r="AB77" s="92"/>
      <c r="AK77" s="122"/>
      <c r="AL77" s="92"/>
      <c r="AN77" s="14" t="s">
        <v>86</v>
      </c>
      <c r="AO77" s="14">
        <v>19208763</v>
      </c>
      <c r="AP77" s="108">
        <f t="shared" si="15"/>
        <v>17119169</v>
      </c>
      <c r="AQ77" s="14">
        <v>60</v>
      </c>
    </row>
    <row r="78" spans="1:42" s="14" customFormat="1" ht="24.75" customHeight="1">
      <c r="A78" s="67" t="s">
        <v>52</v>
      </c>
      <c r="B78" s="140" t="s">
        <v>186</v>
      </c>
      <c r="C78" s="150">
        <f aca="true" t="shared" si="16" ref="C78:S78">SUM(C79:C81)</f>
        <v>13350076</v>
      </c>
      <c r="D78" s="150">
        <f t="shared" si="16"/>
        <v>8256838</v>
      </c>
      <c r="E78" s="150">
        <f t="shared" si="16"/>
        <v>5093238</v>
      </c>
      <c r="F78" s="150">
        <f t="shared" si="16"/>
        <v>78324</v>
      </c>
      <c r="G78" s="150">
        <f t="shared" si="16"/>
        <v>0</v>
      </c>
      <c r="H78" s="150">
        <f t="shared" si="16"/>
        <v>13271752</v>
      </c>
      <c r="I78" s="150">
        <f t="shared" si="16"/>
        <v>10077993</v>
      </c>
      <c r="J78" s="150">
        <f t="shared" si="16"/>
        <v>2560370</v>
      </c>
      <c r="K78" s="150">
        <f t="shared" si="16"/>
        <v>636069</v>
      </c>
      <c r="L78" s="150">
        <f t="shared" si="16"/>
        <v>14687</v>
      </c>
      <c r="M78" s="150">
        <f t="shared" si="16"/>
        <v>6866867</v>
      </c>
      <c r="N78" s="150">
        <f t="shared" si="16"/>
        <v>0</v>
      </c>
      <c r="O78" s="150">
        <f t="shared" si="16"/>
        <v>0</v>
      </c>
      <c r="P78" s="150">
        <f t="shared" si="16"/>
        <v>0</v>
      </c>
      <c r="Q78" s="150">
        <f t="shared" si="16"/>
        <v>0</v>
      </c>
      <c r="R78" s="150">
        <f t="shared" si="16"/>
        <v>3193759</v>
      </c>
      <c r="S78" s="150">
        <f t="shared" si="16"/>
        <v>10060626</v>
      </c>
      <c r="T78" s="146">
        <f t="shared" si="14"/>
        <v>0.3186275283183864</v>
      </c>
      <c r="U78" s="77" t="s">
        <v>7</v>
      </c>
      <c r="V78" s="83" t="s">
        <v>97</v>
      </c>
      <c r="W78" s="85">
        <v>36027001</v>
      </c>
      <c r="X78" s="85">
        <f t="shared" si="3"/>
        <v>-27770163</v>
      </c>
      <c r="Y78" s="75"/>
      <c r="Z78" s="109">
        <v>0</v>
      </c>
      <c r="AA78" s="13"/>
      <c r="AB78" s="92"/>
      <c r="AK78" s="122">
        <v>8256838</v>
      </c>
      <c r="AL78" s="92">
        <f>AK78-D78</f>
        <v>0</v>
      </c>
      <c r="AN78" s="14" t="s">
        <v>87</v>
      </c>
      <c r="AO78" s="14">
        <v>9398047</v>
      </c>
      <c r="AP78" s="108">
        <f t="shared" si="15"/>
        <v>1141209</v>
      </c>
    </row>
    <row r="79" spans="1:42" s="14" customFormat="1" ht="24.75" customHeight="1">
      <c r="A79" s="70" t="s">
        <v>5</v>
      </c>
      <c r="B79" s="141" t="s">
        <v>86</v>
      </c>
      <c r="C79" s="145">
        <v>1025867</v>
      </c>
      <c r="D79" s="145">
        <v>646179</v>
      </c>
      <c r="E79" s="145">
        <v>379688</v>
      </c>
      <c r="F79" s="145">
        <v>400</v>
      </c>
      <c r="G79" s="145">
        <v>0</v>
      </c>
      <c r="H79" s="145">
        <v>1025467</v>
      </c>
      <c r="I79" s="145">
        <v>580836</v>
      </c>
      <c r="J79" s="145">
        <v>171827</v>
      </c>
      <c r="K79" s="145">
        <v>44349</v>
      </c>
      <c r="L79" s="145">
        <v>9800</v>
      </c>
      <c r="M79" s="145">
        <v>354860</v>
      </c>
      <c r="N79" s="145">
        <v>0</v>
      </c>
      <c r="O79" s="145">
        <v>0</v>
      </c>
      <c r="P79" s="145">
        <v>0</v>
      </c>
      <c r="Q79" s="145">
        <v>0</v>
      </c>
      <c r="R79" s="145">
        <v>444631</v>
      </c>
      <c r="S79" s="145">
        <v>799491</v>
      </c>
      <c r="T79" s="146">
        <f t="shared" si="14"/>
        <v>0.3890530201296063</v>
      </c>
      <c r="U79" s="77"/>
      <c r="V79" s="83"/>
      <c r="W79" s="85"/>
      <c r="X79" s="85"/>
      <c r="Y79" s="75"/>
      <c r="Z79" s="109"/>
      <c r="AA79" s="13"/>
      <c r="AB79" s="92"/>
      <c r="AK79" s="122"/>
      <c r="AL79" s="92"/>
      <c r="AN79" s="14" t="s">
        <v>88</v>
      </c>
      <c r="AO79" s="14">
        <v>37552461</v>
      </c>
      <c r="AP79" s="108">
        <f t="shared" si="15"/>
        <v>36906282</v>
      </c>
    </row>
    <row r="80" spans="1:42" s="14" customFormat="1" ht="24.75" customHeight="1">
      <c r="A80" s="70" t="s">
        <v>6</v>
      </c>
      <c r="B80" s="141" t="s">
        <v>75</v>
      </c>
      <c r="C80" s="145">
        <v>4356085</v>
      </c>
      <c r="D80" s="145">
        <v>2923153</v>
      </c>
      <c r="E80" s="145">
        <v>1432932</v>
      </c>
      <c r="F80" s="145">
        <v>77724</v>
      </c>
      <c r="G80" s="145">
        <v>0</v>
      </c>
      <c r="H80" s="145">
        <v>4278361</v>
      </c>
      <c r="I80" s="145">
        <v>3190723</v>
      </c>
      <c r="J80" s="145">
        <v>1007222</v>
      </c>
      <c r="K80" s="145">
        <v>184744</v>
      </c>
      <c r="L80" s="145">
        <v>4887</v>
      </c>
      <c r="M80" s="145">
        <v>1993870</v>
      </c>
      <c r="N80" s="145">
        <v>0</v>
      </c>
      <c r="O80" s="145">
        <v>0</v>
      </c>
      <c r="P80" s="145">
        <v>0</v>
      </c>
      <c r="Q80" s="145">
        <v>0</v>
      </c>
      <c r="R80" s="145">
        <v>1087638</v>
      </c>
      <c r="S80" s="145">
        <v>3081508</v>
      </c>
      <c r="T80" s="146">
        <f t="shared" si="14"/>
        <v>0.3751040124761692</v>
      </c>
      <c r="U80" s="77" t="s">
        <v>8</v>
      </c>
      <c r="V80" s="83" t="s">
        <v>83</v>
      </c>
      <c r="W80" s="85">
        <v>6802214</v>
      </c>
      <c r="X80" s="85">
        <f t="shared" si="3"/>
        <v>-3879061</v>
      </c>
      <c r="Y80" s="75"/>
      <c r="Z80" s="109"/>
      <c r="AA80" s="13"/>
      <c r="AB80" s="92"/>
      <c r="AK80" s="122"/>
      <c r="AL80" s="92"/>
      <c r="AN80" s="14" t="s">
        <v>151</v>
      </c>
      <c r="AO80" s="14">
        <v>47287360</v>
      </c>
      <c r="AP80" s="108">
        <f t="shared" si="15"/>
        <v>44364207</v>
      </c>
    </row>
    <row r="81" spans="1:42" s="28" customFormat="1" ht="24.75" customHeight="1">
      <c r="A81" s="70" t="s">
        <v>7</v>
      </c>
      <c r="B81" s="141" t="s">
        <v>76</v>
      </c>
      <c r="C81" s="145">
        <v>7968124</v>
      </c>
      <c r="D81" s="145">
        <v>4687506</v>
      </c>
      <c r="E81" s="145">
        <v>3280618</v>
      </c>
      <c r="F81" s="145">
        <v>200</v>
      </c>
      <c r="G81" s="145">
        <v>0</v>
      </c>
      <c r="H81" s="145">
        <v>7967924</v>
      </c>
      <c r="I81" s="145">
        <v>6306434</v>
      </c>
      <c r="J81" s="145">
        <v>1381321</v>
      </c>
      <c r="K81" s="145">
        <v>406976</v>
      </c>
      <c r="L81" s="145">
        <v>0</v>
      </c>
      <c r="M81" s="145">
        <v>4518137</v>
      </c>
      <c r="N81" s="145">
        <v>0</v>
      </c>
      <c r="O81" s="145">
        <v>0</v>
      </c>
      <c r="P81" s="145">
        <v>0</v>
      </c>
      <c r="Q81" s="145">
        <v>0</v>
      </c>
      <c r="R81" s="145">
        <v>1661490</v>
      </c>
      <c r="S81" s="145">
        <v>6179627</v>
      </c>
      <c r="T81" s="146">
        <f t="shared" si="14"/>
        <v>0.2835670681719653</v>
      </c>
      <c r="U81" s="77" t="s">
        <v>53</v>
      </c>
      <c r="V81" s="82" t="s">
        <v>150</v>
      </c>
      <c r="W81" s="86">
        <v>79087239</v>
      </c>
      <c r="X81" s="85">
        <f aca="true" t="shared" si="17" ref="X81:X91">D81-W81</f>
        <v>-74399733</v>
      </c>
      <c r="Y81" s="76"/>
      <c r="Z81" s="109">
        <f>+C81-F81-G81-H81</f>
        <v>0</v>
      </c>
      <c r="AA81" s="112"/>
      <c r="AB81" s="92">
        <f>C81-F81-G81-H81</f>
        <v>0</v>
      </c>
      <c r="AK81" s="108"/>
      <c r="AL81" s="92"/>
      <c r="AN81" s="13" t="s">
        <v>150</v>
      </c>
      <c r="AO81" s="13">
        <v>79087239</v>
      </c>
      <c r="AP81" s="108">
        <f t="shared" si="15"/>
        <v>74399733</v>
      </c>
    </row>
    <row r="82" spans="1:42" s="13" customFormat="1" ht="24.75" customHeight="1">
      <c r="A82" s="67" t="s">
        <v>53</v>
      </c>
      <c r="B82" s="140" t="s">
        <v>191</v>
      </c>
      <c r="C82" s="150">
        <f>SUM(C83:C86)</f>
        <v>6378989</v>
      </c>
      <c r="D82" s="150">
        <f aca="true" t="shared" si="18" ref="D82:S82">SUM(D83:D86)</f>
        <v>4127407</v>
      </c>
      <c r="E82" s="150">
        <f t="shared" si="18"/>
        <v>2251582</v>
      </c>
      <c r="F82" s="150">
        <f t="shared" si="18"/>
        <v>24228</v>
      </c>
      <c r="G82" s="150">
        <f t="shared" si="18"/>
        <v>0</v>
      </c>
      <c r="H82" s="150">
        <f t="shared" si="18"/>
        <v>6354761</v>
      </c>
      <c r="I82" s="150">
        <f t="shared" si="18"/>
        <v>3957992</v>
      </c>
      <c r="J82" s="150">
        <f t="shared" si="18"/>
        <v>1123471</v>
      </c>
      <c r="K82" s="150">
        <f t="shared" si="18"/>
        <v>35207</v>
      </c>
      <c r="L82" s="150">
        <f t="shared" si="18"/>
        <v>5500</v>
      </c>
      <c r="M82" s="150">
        <f t="shared" si="18"/>
        <v>2793814</v>
      </c>
      <c r="N82" s="150">
        <f t="shared" si="18"/>
        <v>0</v>
      </c>
      <c r="O82" s="150">
        <f t="shared" si="18"/>
        <v>0</v>
      </c>
      <c r="P82" s="150">
        <f t="shared" si="18"/>
        <v>0</v>
      </c>
      <c r="Q82" s="150">
        <f t="shared" si="18"/>
        <v>0</v>
      </c>
      <c r="R82" s="150">
        <f t="shared" si="18"/>
        <v>2396769</v>
      </c>
      <c r="S82" s="150">
        <f t="shared" si="18"/>
        <v>5190583</v>
      </c>
      <c r="T82" s="146">
        <f t="shared" si="14"/>
        <v>0.2941334899110458</v>
      </c>
      <c r="U82" s="77" t="s">
        <v>5</v>
      </c>
      <c r="V82" s="83" t="s">
        <v>60</v>
      </c>
      <c r="W82" s="85">
        <v>12927968</v>
      </c>
      <c r="X82" s="85">
        <f t="shared" si="17"/>
        <v>-8800561</v>
      </c>
      <c r="Y82" s="75"/>
      <c r="Z82" s="109"/>
      <c r="AB82" s="92"/>
      <c r="AK82" s="106">
        <v>4127407</v>
      </c>
      <c r="AL82" s="92">
        <f>AK82-D82</f>
        <v>0</v>
      </c>
      <c r="AN82" s="13" t="s">
        <v>90</v>
      </c>
      <c r="AO82" s="13">
        <v>4898301</v>
      </c>
      <c r="AP82" s="108">
        <f t="shared" si="15"/>
        <v>770894</v>
      </c>
    </row>
    <row r="83" spans="1:42" s="14" customFormat="1" ht="24.75" customHeight="1">
      <c r="A83" s="70" t="s">
        <v>5</v>
      </c>
      <c r="B83" s="141" t="s">
        <v>204</v>
      </c>
      <c r="C83" s="145">
        <v>51600</v>
      </c>
      <c r="D83" s="145">
        <v>0</v>
      </c>
      <c r="E83" s="145">
        <v>51600</v>
      </c>
      <c r="F83" s="145">
        <v>0</v>
      </c>
      <c r="G83" s="145">
        <v>0</v>
      </c>
      <c r="H83" s="145">
        <v>51600</v>
      </c>
      <c r="I83" s="145">
        <v>51600</v>
      </c>
      <c r="J83" s="145">
        <v>51600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  <c r="Q83" s="145">
        <v>0</v>
      </c>
      <c r="R83" s="145">
        <v>0</v>
      </c>
      <c r="S83" s="145">
        <v>0</v>
      </c>
      <c r="T83" s="146">
        <f t="shared" si="14"/>
        <v>1</v>
      </c>
      <c r="U83" s="77" t="s">
        <v>6</v>
      </c>
      <c r="V83" s="83" t="s">
        <v>86</v>
      </c>
      <c r="W83" s="85">
        <v>19208763</v>
      </c>
      <c r="X83" s="85">
        <f t="shared" si="17"/>
        <v>-19208763</v>
      </c>
      <c r="Y83" s="75"/>
      <c r="Z83" s="109"/>
      <c r="AA83" s="13"/>
      <c r="AB83" s="92"/>
      <c r="AK83" s="122"/>
      <c r="AL83" s="92"/>
      <c r="AN83" s="14" t="s">
        <v>91</v>
      </c>
      <c r="AO83" s="14">
        <v>3915178</v>
      </c>
      <c r="AP83" s="108">
        <f t="shared" si="15"/>
        <v>3915178</v>
      </c>
    </row>
    <row r="84" spans="1:42" s="14" customFormat="1" ht="24.75" customHeight="1">
      <c r="A84" s="70" t="s">
        <v>6</v>
      </c>
      <c r="B84" s="141" t="s">
        <v>142</v>
      </c>
      <c r="C84" s="145">
        <v>2665547</v>
      </c>
      <c r="D84" s="145">
        <v>933373</v>
      </c>
      <c r="E84" s="145">
        <v>1732174</v>
      </c>
      <c r="F84" s="145">
        <v>19053</v>
      </c>
      <c r="G84" s="145">
        <v>0</v>
      </c>
      <c r="H84" s="145">
        <v>2646494</v>
      </c>
      <c r="I84" s="145">
        <v>2132244</v>
      </c>
      <c r="J84" s="145">
        <v>371733</v>
      </c>
      <c r="K84" s="145">
        <v>13731</v>
      </c>
      <c r="L84" s="145">
        <v>5500</v>
      </c>
      <c r="M84" s="145">
        <v>1741280</v>
      </c>
      <c r="N84" s="145">
        <v>0</v>
      </c>
      <c r="O84" s="145">
        <v>0</v>
      </c>
      <c r="P84" s="145">
        <v>0</v>
      </c>
      <c r="Q84" s="145">
        <v>0</v>
      </c>
      <c r="R84" s="145">
        <v>514250</v>
      </c>
      <c r="S84" s="145">
        <v>2255530</v>
      </c>
      <c r="T84" s="146">
        <f t="shared" si="14"/>
        <v>0.1833580021798631</v>
      </c>
      <c r="U84" s="77" t="s">
        <v>7</v>
      </c>
      <c r="V84" s="83" t="s">
        <v>87</v>
      </c>
      <c r="W84" s="85">
        <v>9398047</v>
      </c>
      <c r="X84" s="85">
        <f t="shared" si="17"/>
        <v>-8464674</v>
      </c>
      <c r="Y84" s="75"/>
      <c r="Z84" s="109"/>
      <c r="AA84" s="13"/>
      <c r="AB84" s="92"/>
      <c r="AK84" s="122"/>
      <c r="AL84" s="92"/>
      <c r="AN84" s="14" t="s">
        <v>92</v>
      </c>
      <c r="AO84" s="14">
        <v>35152721</v>
      </c>
      <c r="AP84" s="108">
        <f t="shared" si="15"/>
        <v>34219348</v>
      </c>
    </row>
    <row r="85" spans="1:42" s="14" customFormat="1" ht="24.75" customHeight="1">
      <c r="A85" s="70" t="s">
        <v>7</v>
      </c>
      <c r="B85" s="141" t="s">
        <v>205</v>
      </c>
      <c r="C85" s="145">
        <v>2730615</v>
      </c>
      <c r="D85" s="145">
        <v>2430067</v>
      </c>
      <c r="E85" s="145">
        <v>300548</v>
      </c>
      <c r="F85" s="145">
        <v>200</v>
      </c>
      <c r="G85" s="145">
        <v>0</v>
      </c>
      <c r="H85" s="145">
        <v>2730415</v>
      </c>
      <c r="I85" s="145">
        <v>1462473</v>
      </c>
      <c r="J85" s="145">
        <v>567994</v>
      </c>
      <c r="K85" s="145">
        <v>0</v>
      </c>
      <c r="L85" s="145">
        <v>0</v>
      </c>
      <c r="M85" s="145">
        <v>894479</v>
      </c>
      <c r="N85" s="145">
        <v>0</v>
      </c>
      <c r="O85" s="145">
        <v>0</v>
      </c>
      <c r="P85" s="145">
        <v>0</v>
      </c>
      <c r="Q85" s="145">
        <v>0</v>
      </c>
      <c r="R85" s="145">
        <v>1267942</v>
      </c>
      <c r="S85" s="145">
        <v>2162421</v>
      </c>
      <c r="T85" s="146">
        <f t="shared" si="14"/>
        <v>0.3883791358883207</v>
      </c>
      <c r="U85" s="77"/>
      <c r="V85" s="83"/>
      <c r="W85" s="85"/>
      <c r="X85" s="85"/>
      <c r="Y85" s="75"/>
      <c r="Z85" s="109"/>
      <c r="AA85" s="13"/>
      <c r="AB85" s="92"/>
      <c r="AK85" s="122"/>
      <c r="AL85" s="92"/>
      <c r="AP85" s="108">
        <f t="shared" si="15"/>
        <v>-2430067</v>
      </c>
    </row>
    <row r="86" spans="1:42" s="14" customFormat="1" ht="24.75" customHeight="1">
      <c r="A86" s="70" t="s">
        <v>8</v>
      </c>
      <c r="B86" s="141" t="s">
        <v>144</v>
      </c>
      <c r="C86" s="145">
        <v>931227</v>
      </c>
      <c r="D86" s="145">
        <v>763967</v>
      </c>
      <c r="E86" s="145">
        <v>167260</v>
      </c>
      <c r="F86" s="145">
        <v>4975</v>
      </c>
      <c r="G86" s="145">
        <v>0</v>
      </c>
      <c r="H86" s="145">
        <v>926252</v>
      </c>
      <c r="I86" s="145">
        <v>311675</v>
      </c>
      <c r="J86" s="145">
        <v>132144</v>
      </c>
      <c r="K86" s="145">
        <v>21476</v>
      </c>
      <c r="L86" s="145">
        <v>0</v>
      </c>
      <c r="M86" s="145">
        <v>158055</v>
      </c>
      <c r="N86" s="145">
        <v>0</v>
      </c>
      <c r="O86" s="145">
        <v>0</v>
      </c>
      <c r="P86" s="145">
        <v>0</v>
      </c>
      <c r="Q86" s="145">
        <v>0</v>
      </c>
      <c r="R86" s="145">
        <v>614577</v>
      </c>
      <c r="S86" s="145">
        <v>772632</v>
      </c>
      <c r="T86" s="146">
        <f t="shared" si="14"/>
        <v>0.49288521697280824</v>
      </c>
      <c r="U86" s="77" t="s">
        <v>8</v>
      </c>
      <c r="V86" s="83" t="s">
        <v>88</v>
      </c>
      <c r="W86" s="85">
        <v>37552461</v>
      </c>
      <c r="X86" s="85">
        <f t="shared" si="17"/>
        <v>-36788494</v>
      </c>
      <c r="Y86" s="75"/>
      <c r="Z86" s="109"/>
      <c r="AA86" s="13"/>
      <c r="AB86" s="92"/>
      <c r="AK86" s="122"/>
      <c r="AL86" s="92"/>
      <c r="AP86" s="108">
        <f t="shared" si="15"/>
        <v>-763967</v>
      </c>
    </row>
    <row r="87" spans="1:42" s="28" customFormat="1" ht="24.75" customHeight="1">
      <c r="A87" s="67" t="s">
        <v>54</v>
      </c>
      <c r="B87" s="140" t="s">
        <v>188</v>
      </c>
      <c r="C87" s="150">
        <f>SUM(C88:C91)</f>
        <v>12082006</v>
      </c>
      <c r="D87" s="150">
        <f aca="true" t="shared" si="19" ref="D87:S87">SUM(D88:D91)</f>
        <v>7640684</v>
      </c>
      <c r="E87" s="150">
        <f t="shared" si="19"/>
        <v>4441322</v>
      </c>
      <c r="F87" s="150">
        <f t="shared" si="19"/>
        <v>67900</v>
      </c>
      <c r="G87" s="150">
        <f t="shared" si="19"/>
        <v>0</v>
      </c>
      <c r="H87" s="150">
        <f t="shared" si="19"/>
        <v>12014106</v>
      </c>
      <c r="I87" s="150">
        <f t="shared" si="19"/>
        <v>4958591</v>
      </c>
      <c r="J87" s="150">
        <f t="shared" si="19"/>
        <v>2445513</v>
      </c>
      <c r="K87" s="150">
        <f t="shared" si="19"/>
        <v>56800</v>
      </c>
      <c r="L87" s="150">
        <f t="shared" si="19"/>
        <v>0</v>
      </c>
      <c r="M87" s="150">
        <f t="shared" si="19"/>
        <v>2456278</v>
      </c>
      <c r="N87" s="150">
        <f t="shared" si="19"/>
        <v>0</v>
      </c>
      <c r="O87" s="150">
        <f t="shared" si="19"/>
        <v>0</v>
      </c>
      <c r="P87" s="150">
        <f t="shared" si="19"/>
        <v>0</v>
      </c>
      <c r="Q87" s="150">
        <f t="shared" si="19"/>
        <v>0</v>
      </c>
      <c r="R87" s="150">
        <f t="shared" si="19"/>
        <v>7055515</v>
      </c>
      <c r="S87" s="150">
        <f t="shared" si="19"/>
        <v>9511793</v>
      </c>
      <c r="T87" s="146">
        <f t="shared" si="14"/>
        <v>0.5046419436489116</v>
      </c>
      <c r="U87" s="77" t="s">
        <v>54</v>
      </c>
      <c r="V87" s="82" t="s">
        <v>151</v>
      </c>
      <c r="W87" s="86">
        <v>47287360</v>
      </c>
      <c r="X87" s="85">
        <f t="shared" si="17"/>
        <v>-39646676</v>
      </c>
      <c r="Y87" s="76"/>
      <c r="Z87" s="109">
        <f>+C87-F87-G87-H87</f>
        <v>0</v>
      </c>
      <c r="AA87" s="112"/>
      <c r="AB87" s="92">
        <f>C87-F87-G87-H87</f>
        <v>0</v>
      </c>
      <c r="AK87" s="108">
        <v>7640684</v>
      </c>
      <c r="AL87" s="92">
        <f>AK87-D87</f>
        <v>0</v>
      </c>
      <c r="AN87" s="14" t="s">
        <v>151</v>
      </c>
      <c r="AO87" s="14">
        <v>47287360</v>
      </c>
      <c r="AP87" s="108">
        <f t="shared" si="15"/>
        <v>39646676</v>
      </c>
    </row>
    <row r="88" spans="1:42" s="13" customFormat="1" ht="24.75" customHeight="1">
      <c r="A88" s="70" t="s">
        <v>5</v>
      </c>
      <c r="B88" s="141" t="s">
        <v>94</v>
      </c>
      <c r="C88" s="145">
        <v>940946</v>
      </c>
      <c r="D88" s="145">
        <v>561877</v>
      </c>
      <c r="E88" s="145">
        <v>379069</v>
      </c>
      <c r="F88" s="145">
        <v>9800</v>
      </c>
      <c r="G88" s="145">
        <v>0</v>
      </c>
      <c r="H88" s="145">
        <v>931146</v>
      </c>
      <c r="I88" s="145">
        <v>620409</v>
      </c>
      <c r="J88" s="145">
        <v>259843</v>
      </c>
      <c r="K88" s="145">
        <v>25000</v>
      </c>
      <c r="L88" s="145">
        <v>0</v>
      </c>
      <c r="M88" s="145">
        <v>335566</v>
      </c>
      <c r="N88" s="145"/>
      <c r="O88" s="145">
        <v>0</v>
      </c>
      <c r="P88" s="145"/>
      <c r="Q88" s="145">
        <v>0</v>
      </c>
      <c r="R88" s="145">
        <v>310737</v>
      </c>
      <c r="S88" s="145">
        <v>646303</v>
      </c>
      <c r="T88" s="146">
        <f t="shared" si="14"/>
        <v>0.45912132157979657</v>
      </c>
      <c r="U88" s="77" t="s">
        <v>5</v>
      </c>
      <c r="V88" s="83" t="s">
        <v>89</v>
      </c>
      <c r="W88" s="85">
        <v>3321160</v>
      </c>
      <c r="X88" s="85">
        <f t="shared" si="17"/>
        <v>-2759283</v>
      </c>
      <c r="Y88" s="75"/>
      <c r="Z88" s="109">
        <v>0</v>
      </c>
      <c r="AB88" s="92"/>
      <c r="AK88" s="106"/>
      <c r="AL88" s="92"/>
      <c r="AP88" s="108">
        <f t="shared" si="15"/>
        <v>-561877</v>
      </c>
    </row>
    <row r="89" spans="1:42" s="14" customFormat="1" ht="27.75" customHeight="1">
      <c r="A89" s="70" t="s">
        <v>6</v>
      </c>
      <c r="B89" s="141" t="s">
        <v>78</v>
      </c>
      <c r="C89" s="145">
        <v>3653400</v>
      </c>
      <c r="D89" s="145">
        <v>987913</v>
      </c>
      <c r="E89" s="145">
        <v>2665487</v>
      </c>
      <c r="F89" s="145">
        <v>600</v>
      </c>
      <c r="G89" s="145">
        <v>0</v>
      </c>
      <c r="H89" s="145">
        <v>3652800</v>
      </c>
      <c r="I89" s="145">
        <v>3007359</v>
      </c>
      <c r="J89" s="145">
        <v>1171454</v>
      </c>
      <c r="K89" s="145">
        <v>31800</v>
      </c>
      <c r="L89" s="145">
        <v>0</v>
      </c>
      <c r="M89" s="145">
        <v>1804105</v>
      </c>
      <c r="N89" s="145">
        <v>0</v>
      </c>
      <c r="O89" s="145">
        <v>0</v>
      </c>
      <c r="P89" s="145">
        <v>0</v>
      </c>
      <c r="Q89" s="145">
        <v>0</v>
      </c>
      <c r="R89" s="145">
        <v>645441</v>
      </c>
      <c r="S89" s="145">
        <v>2449546</v>
      </c>
      <c r="T89" s="146">
        <f t="shared" si="14"/>
        <v>0.4001032134839904</v>
      </c>
      <c r="U89" s="77" t="s">
        <v>6</v>
      </c>
      <c r="V89" s="83" t="s">
        <v>90</v>
      </c>
      <c r="W89" s="85">
        <v>4898301</v>
      </c>
      <c r="X89" s="85">
        <f t="shared" si="17"/>
        <v>-3910388</v>
      </c>
      <c r="Y89" s="75"/>
      <c r="Z89" s="109">
        <v>0</v>
      </c>
      <c r="AA89" s="13"/>
      <c r="AB89" s="92"/>
      <c r="AL89" s="92"/>
      <c r="AP89" s="108">
        <f t="shared" si="15"/>
        <v>-987913</v>
      </c>
    </row>
    <row r="90" spans="1:42" s="14" customFormat="1" ht="24.75" customHeight="1">
      <c r="A90" s="70" t="s">
        <v>7</v>
      </c>
      <c r="B90" s="141" t="s">
        <v>79</v>
      </c>
      <c r="C90" s="145">
        <v>6404417</v>
      </c>
      <c r="D90" s="145">
        <v>5733490</v>
      </c>
      <c r="E90" s="145">
        <v>670927</v>
      </c>
      <c r="F90" s="145">
        <v>1000</v>
      </c>
      <c r="G90" s="145">
        <v>0</v>
      </c>
      <c r="H90" s="145">
        <v>6403417</v>
      </c>
      <c r="I90" s="145">
        <v>637792</v>
      </c>
      <c r="J90" s="145">
        <v>379951</v>
      </c>
      <c r="K90" s="145"/>
      <c r="L90" s="145">
        <v>0</v>
      </c>
      <c r="M90" s="145">
        <v>257841</v>
      </c>
      <c r="N90" s="145"/>
      <c r="O90" s="145"/>
      <c r="P90" s="145"/>
      <c r="Q90" s="145"/>
      <c r="R90" s="145">
        <v>5765625</v>
      </c>
      <c r="S90" s="145">
        <v>6023466</v>
      </c>
      <c r="T90" s="146">
        <f t="shared" si="14"/>
        <v>0.5957287015202448</v>
      </c>
      <c r="U90" s="77" t="s">
        <v>7</v>
      </c>
      <c r="V90" s="83" t="s">
        <v>91</v>
      </c>
      <c r="W90" s="85">
        <v>3915178</v>
      </c>
      <c r="X90" s="85">
        <f t="shared" si="17"/>
        <v>1818312</v>
      </c>
      <c r="Y90" s="75"/>
      <c r="Z90" s="109">
        <v>0</v>
      </c>
      <c r="AA90" s="13"/>
      <c r="AB90" s="92"/>
      <c r="AL90" s="92"/>
      <c r="AP90" s="108">
        <f t="shared" si="15"/>
        <v>-5733490</v>
      </c>
    </row>
    <row r="91" spans="1:42" s="14" customFormat="1" ht="31.5" customHeight="1">
      <c r="A91" s="70" t="s">
        <v>8</v>
      </c>
      <c r="B91" s="141" t="s">
        <v>193</v>
      </c>
      <c r="C91" s="145">
        <v>1083243</v>
      </c>
      <c r="D91" s="145">
        <v>357404</v>
      </c>
      <c r="E91" s="145">
        <v>725839</v>
      </c>
      <c r="F91" s="145">
        <v>56500</v>
      </c>
      <c r="G91" s="145">
        <v>0</v>
      </c>
      <c r="H91" s="145">
        <v>1026743</v>
      </c>
      <c r="I91" s="145">
        <v>693031</v>
      </c>
      <c r="J91" s="145">
        <v>634265</v>
      </c>
      <c r="K91" s="145"/>
      <c r="L91" s="145">
        <v>0</v>
      </c>
      <c r="M91" s="145">
        <v>58766</v>
      </c>
      <c r="N91" s="145"/>
      <c r="O91" s="145"/>
      <c r="P91" s="145"/>
      <c r="Q91" s="145"/>
      <c r="R91" s="145">
        <v>333712</v>
      </c>
      <c r="S91" s="145">
        <v>392478</v>
      </c>
      <c r="T91" s="146">
        <f t="shared" si="14"/>
        <v>0.9152043703672708</v>
      </c>
      <c r="U91" s="77" t="s">
        <v>8</v>
      </c>
      <c r="V91" s="83" t="s">
        <v>92</v>
      </c>
      <c r="W91" s="85">
        <v>35152721</v>
      </c>
      <c r="X91" s="85">
        <f t="shared" si="17"/>
        <v>-34795317</v>
      </c>
      <c r="Y91" s="75"/>
      <c r="Z91" s="109">
        <v>0</v>
      </c>
      <c r="AA91" s="13"/>
      <c r="AB91" s="92"/>
      <c r="AL91" s="92"/>
      <c r="AP91" s="108">
        <f t="shared" si="15"/>
        <v>-357404</v>
      </c>
    </row>
    <row r="92" spans="9:42" s="17" customFormat="1" ht="20.25">
      <c r="I92" s="18"/>
      <c r="J92" s="18"/>
      <c r="K92" s="18"/>
      <c r="L92" s="165" t="s">
        <v>206</v>
      </c>
      <c r="M92" s="165"/>
      <c r="N92" s="165"/>
      <c r="O92" s="165"/>
      <c r="P92" s="165"/>
      <c r="Q92" s="165"/>
      <c r="R92" s="19"/>
      <c r="AB92" s="92">
        <f>C92-F92-G92-H92</f>
        <v>0</v>
      </c>
      <c r="AL92" s="92"/>
      <c r="AP92" s="108">
        <f t="shared" si="15"/>
        <v>0</v>
      </c>
    </row>
    <row r="93" spans="3:42" s="17" customFormat="1" ht="24.75" customHeight="1">
      <c r="C93" s="151"/>
      <c r="D93" s="151"/>
      <c r="E93" s="151"/>
      <c r="F93" s="87"/>
      <c r="G93" s="87"/>
      <c r="H93" s="87"/>
      <c r="I93" s="4"/>
      <c r="J93" s="4"/>
      <c r="K93" s="4"/>
      <c r="L93" s="151" t="s">
        <v>155</v>
      </c>
      <c r="M93" s="151"/>
      <c r="N93" s="151"/>
      <c r="O93" s="151"/>
      <c r="P93" s="151"/>
      <c r="Q93" s="151"/>
      <c r="R93" s="20"/>
      <c r="AB93" s="92"/>
      <c r="AL93" s="92"/>
      <c r="AP93" s="108">
        <f t="shared" si="15"/>
        <v>0</v>
      </c>
    </row>
    <row r="94" spans="3:42" s="17" customFormat="1" ht="20.25" customHeight="1">
      <c r="C94" s="151" t="s">
        <v>16</v>
      </c>
      <c r="D94" s="151"/>
      <c r="E94" s="151"/>
      <c r="F94" s="87"/>
      <c r="G94" s="87"/>
      <c r="H94" s="87"/>
      <c r="I94" s="4"/>
      <c r="J94" s="4"/>
      <c r="K94" s="4"/>
      <c r="L94" s="151" t="s">
        <v>121</v>
      </c>
      <c r="M94" s="151"/>
      <c r="N94" s="151"/>
      <c r="O94" s="151"/>
      <c r="P94" s="151"/>
      <c r="Q94" s="151"/>
      <c r="R94" s="20"/>
      <c r="AB94" s="92" t="e">
        <f aca="true" t="shared" si="20" ref="AB94:AB103">C94-F94-G94-H94</f>
        <v>#VALUE!</v>
      </c>
      <c r="AL94" s="92"/>
      <c r="AP94" s="108">
        <f t="shared" si="15"/>
        <v>0</v>
      </c>
    </row>
    <row r="95" spans="3:42" s="17" customFormat="1" ht="20.25" customHeight="1">
      <c r="C95" s="88"/>
      <c r="D95" s="88"/>
      <c r="E95" s="88"/>
      <c r="F95" s="87"/>
      <c r="G95" s="87"/>
      <c r="H95" s="87"/>
      <c r="I95" s="4"/>
      <c r="J95" s="4"/>
      <c r="K95" s="4"/>
      <c r="L95" s="88"/>
      <c r="M95" s="88"/>
      <c r="N95" s="132"/>
      <c r="O95" s="88"/>
      <c r="P95" s="88"/>
      <c r="Q95" s="88"/>
      <c r="R95" s="20"/>
      <c r="AB95" s="92"/>
      <c r="AL95" s="92"/>
      <c r="AP95" s="108">
        <f t="shared" si="15"/>
        <v>0</v>
      </c>
    </row>
    <row r="96" spans="3:42" s="17" customFormat="1" ht="20.25" customHeight="1">
      <c r="C96" s="88"/>
      <c r="D96" s="88"/>
      <c r="E96" s="88"/>
      <c r="F96" s="87"/>
      <c r="G96" s="87"/>
      <c r="H96" s="87"/>
      <c r="I96" s="4"/>
      <c r="J96" s="4"/>
      <c r="K96" s="4"/>
      <c r="L96" s="88"/>
      <c r="M96" s="88"/>
      <c r="N96" s="88"/>
      <c r="O96" s="88"/>
      <c r="P96" s="88"/>
      <c r="Q96" s="88"/>
      <c r="R96" s="20"/>
      <c r="AB96" s="92"/>
      <c r="AL96" s="92"/>
      <c r="AP96" s="108">
        <f t="shared" si="15"/>
        <v>0</v>
      </c>
    </row>
    <row r="97" spans="3:42" s="17" customFormat="1" ht="20.25" customHeight="1">
      <c r="C97" s="88"/>
      <c r="D97" s="88"/>
      <c r="E97" s="88"/>
      <c r="F97" s="87"/>
      <c r="G97" s="87"/>
      <c r="H97" s="87"/>
      <c r="I97" s="4"/>
      <c r="J97" s="4"/>
      <c r="K97" s="4"/>
      <c r="L97" s="88"/>
      <c r="M97" s="88"/>
      <c r="N97" s="88"/>
      <c r="O97" s="88"/>
      <c r="P97" s="88"/>
      <c r="Q97" s="88"/>
      <c r="R97" s="20"/>
      <c r="AB97" s="92"/>
      <c r="AL97" s="92"/>
      <c r="AP97" s="108">
        <f t="shared" si="15"/>
        <v>0</v>
      </c>
    </row>
    <row r="98" spans="3:42" s="17" customFormat="1" ht="94.5" customHeight="1">
      <c r="C98" s="155" t="s">
        <v>199</v>
      </c>
      <c r="D98" s="155"/>
      <c r="E98" s="155"/>
      <c r="F98" s="90"/>
      <c r="G98" s="90"/>
      <c r="H98" s="90"/>
      <c r="I98" s="91"/>
      <c r="J98" s="91"/>
      <c r="K98" s="91"/>
      <c r="L98" s="155" t="s">
        <v>108</v>
      </c>
      <c r="M98" s="155"/>
      <c r="N98" s="155"/>
      <c r="O98" s="155"/>
      <c r="P98" s="155"/>
      <c r="Q98" s="155"/>
      <c r="R98" s="89"/>
      <c r="AB98" s="92"/>
      <c r="AL98" s="92"/>
      <c r="AP98" s="108">
        <f t="shared" si="15"/>
        <v>0</v>
      </c>
    </row>
    <row r="99" spans="28:42" ht="24.75" customHeight="1">
      <c r="AB99" s="92">
        <f t="shared" si="20"/>
        <v>0</v>
      </c>
      <c r="AL99" s="92"/>
      <c r="AP99" s="108">
        <f t="shared" si="15"/>
        <v>0</v>
      </c>
    </row>
    <row r="100" spans="3:42" ht="24.75" customHeight="1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AB100" s="92">
        <f t="shared" si="20"/>
        <v>0</v>
      </c>
      <c r="AL100" s="92"/>
      <c r="AP100" s="108">
        <f t="shared" si="15"/>
        <v>0</v>
      </c>
    </row>
    <row r="101" spans="4:42" ht="24.75" customHeight="1">
      <c r="D101" s="3"/>
      <c r="E101" s="3"/>
      <c r="F101" s="3"/>
      <c r="G101" s="61"/>
      <c r="H101" s="3"/>
      <c r="I101" s="3"/>
      <c r="J101" s="3"/>
      <c r="K101" s="3"/>
      <c r="L101" s="3"/>
      <c r="M101" s="3"/>
      <c r="N101" s="3"/>
      <c r="O101" s="3"/>
      <c r="P101" s="61"/>
      <c r="Q101" s="3"/>
      <c r="R101" s="3"/>
      <c r="S101" s="3"/>
      <c r="AB101" s="92">
        <f t="shared" si="20"/>
        <v>0</v>
      </c>
      <c r="AL101" s="92"/>
      <c r="AP101" s="108">
        <f t="shared" si="15"/>
        <v>0</v>
      </c>
    </row>
    <row r="102" spans="28:42" ht="24.75" customHeight="1">
      <c r="AB102" s="92">
        <f t="shared" si="20"/>
        <v>0</v>
      </c>
      <c r="AL102" s="92"/>
      <c r="AP102" s="108">
        <f t="shared" si="15"/>
        <v>0</v>
      </c>
    </row>
    <row r="103" spans="28:42" ht="24.75" customHeight="1">
      <c r="AB103" s="92">
        <f t="shared" si="20"/>
        <v>0</v>
      </c>
      <c r="AL103" s="92"/>
      <c r="AP103" s="108">
        <f t="shared" si="15"/>
        <v>0</v>
      </c>
    </row>
    <row r="104" spans="28:42" ht="15.75">
      <c r="AB104" s="92"/>
      <c r="AL104" s="92"/>
      <c r="AP104" s="108">
        <f t="shared" si="15"/>
        <v>0</v>
      </c>
    </row>
    <row r="105" spans="4:42" ht="15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B105" s="92"/>
      <c r="AL105" s="92"/>
      <c r="AP105" s="108">
        <f t="shared" si="15"/>
        <v>0</v>
      </c>
    </row>
    <row r="106" spans="28:42" ht="15.75">
      <c r="AB106" s="92"/>
      <c r="AL106" s="92"/>
      <c r="AP106" s="108">
        <f t="shared" si="15"/>
        <v>0</v>
      </c>
    </row>
    <row r="107" spans="2:42" ht="15.75">
      <c r="B107" s="3" t="s">
        <v>109</v>
      </c>
      <c r="C107" s="3">
        <f aca="true" t="shared" si="21" ref="C107:C138">C11-D11-E11</f>
        <v>0</v>
      </c>
      <c r="F107" s="2">
        <f aca="true" t="shared" si="22" ref="F107:F138">C11-F11-G11-H11</f>
        <v>-3737915</v>
      </c>
      <c r="H107" s="2">
        <f aca="true" t="shared" si="23" ref="H107:H138">H11-I11-R11</f>
        <v>0</v>
      </c>
      <c r="I107" s="2">
        <f aca="true" t="shared" si="24" ref="I107:I138">I11-J11-K11-L11-M11-N11-O11-P11-Q11</f>
        <v>-1.1920928955078125E-07</v>
      </c>
      <c r="S107" s="2">
        <f aca="true" t="shared" si="25" ref="S107:S138">S11-R11-Q11-P11-O11-N11-M11</f>
        <v>0</v>
      </c>
      <c r="AB107" s="92"/>
      <c r="AL107" s="92"/>
      <c r="AP107" s="108">
        <f t="shared" si="15"/>
        <v>0</v>
      </c>
    </row>
    <row r="108" spans="3:42" ht="15.75">
      <c r="C108" s="3">
        <f t="shared" si="21"/>
        <v>0</v>
      </c>
      <c r="F108" s="2">
        <f t="shared" si="22"/>
        <v>0</v>
      </c>
      <c r="H108" s="2">
        <f t="shared" si="23"/>
        <v>0</v>
      </c>
      <c r="I108" s="2">
        <f t="shared" si="24"/>
        <v>0</v>
      </c>
      <c r="S108" s="2">
        <f t="shared" si="25"/>
        <v>0</v>
      </c>
      <c r="AB108" s="92"/>
      <c r="AL108" s="92"/>
      <c r="AP108" s="108">
        <f t="shared" si="15"/>
        <v>0</v>
      </c>
    </row>
    <row r="109" spans="3:42" ht="15.75">
      <c r="C109" s="3">
        <f t="shared" si="21"/>
        <v>0</v>
      </c>
      <c r="F109" s="2">
        <f t="shared" si="22"/>
        <v>0</v>
      </c>
      <c r="H109" s="2">
        <f t="shared" si="23"/>
        <v>0</v>
      </c>
      <c r="I109" s="2">
        <f t="shared" si="24"/>
        <v>0</v>
      </c>
      <c r="S109" s="2">
        <f t="shared" si="25"/>
        <v>0</v>
      </c>
      <c r="AL109" s="92"/>
      <c r="AP109" s="108">
        <f t="shared" si="15"/>
        <v>0</v>
      </c>
    </row>
    <row r="110" spans="3:42" ht="15.75">
      <c r="C110" s="3">
        <f t="shared" si="21"/>
        <v>0</v>
      </c>
      <c r="F110" s="2">
        <f t="shared" si="22"/>
        <v>0</v>
      </c>
      <c r="H110" s="2">
        <f t="shared" si="23"/>
        <v>0</v>
      </c>
      <c r="I110" s="2">
        <f t="shared" si="24"/>
        <v>0</v>
      </c>
      <c r="S110" s="2">
        <f t="shared" si="25"/>
        <v>0</v>
      </c>
      <c r="AL110" s="92"/>
      <c r="AP110" s="108">
        <f t="shared" si="15"/>
        <v>0</v>
      </c>
    </row>
    <row r="111" spans="3:42" ht="15.75">
      <c r="C111" s="3">
        <f t="shared" si="21"/>
        <v>0</v>
      </c>
      <c r="F111" s="2">
        <f t="shared" si="22"/>
        <v>0</v>
      </c>
      <c r="H111" s="2">
        <f t="shared" si="23"/>
        <v>0</v>
      </c>
      <c r="I111" s="2">
        <f t="shared" si="24"/>
        <v>0</v>
      </c>
      <c r="S111" s="2">
        <f t="shared" si="25"/>
        <v>0</v>
      </c>
      <c r="AL111" s="92"/>
      <c r="AP111" s="108">
        <f t="shared" si="15"/>
        <v>0</v>
      </c>
    </row>
    <row r="112" spans="3:42" ht="15.75">
      <c r="C112" s="3">
        <f t="shared" si="21"/>
        <v>0</v>
      </c>
      <c r="F112" s="2">
        <f t="shared" si="22"/>
        <v>0</v>
      </c>
      <c r="H112" s="2">
        <f t="shared" si="23"/>
        <v>0</v>
      </c>
      <c r="I112" s="2">
        <f t="shared" si="24"/>
        <v>0</v>
      </c>
      <c r="S112" s="2">
        <f t="shared" si="25"/>
        <v>0</v>
      </c>
      <c r="AL112" s="92"/>
      <c r="AP112" s="108">
        <f t="shared" si="15"/>
        <v>0</v>
      </c>
    </row>
    <row r="113" spans="3:42" ht="15.75">
      <c r="C113" s="3">
        <f t="shared" si="21"/>
        <v>0</v>
      </c>
      <c r="F113" s="2">
        <f t="shared" si="22"/>
        <v>0</v>
      </c>
      <c r="H113" s="2">
        <f t="shared" si="23"/>
        <v>0</v>
      </c>
      <c r="I113" s="2">
        <f t="shared" si="24"/>
        <v>0</v>
      </c>
      <c r="S113" s="2">
        <f t="shared" si="25"/>
        <v>0</v>
      </c>
      <c r="AL113" s="92"/>
      <c r="AP113" s="108">
        <f t="shared" si="15"/>
        <v>0</v>
      </c>
    </row>
    <row r="114" spans="3:42" ht="15.75">
      <c r="C114" s="3">
        <f t="shared" si="21"/>
        <v>0</v>
      </c>
      <c r="F114" s="2">
        <f t="shared" si="22"/>
        <v>0</v>
      </c>
      <c r="H114" s="2">
        <f t="shared" si="23"/>
        <v>0</v>
      </c>
      <c r="I114" s="2">
        <f t="shared" si="24"/>
        <v>0</v>
      </c>
      <c r="S114" s="2">
        <f t="shared" si="25"/>
        <v>0</v>
      </c>
      <c r="AL114" s="92"/>
      <c r="AP114" s="108">
        <f t="shared" si="15"/>
        <v>0</v>
      </c>
    </row>
    <row r="115" spans="3:42" ht="15.75">
      <c r="C115" s="3">
        <f t="shared" si="21"/>
        <v>0</v>
      </c>
      <c r="F115" s="2">
        <f t="shared" si="22"/>
        <v>0</v>
      </c>
      <c r="H115" s="2">
        <f t="shared" si="23"/>
        <v>0</v>
      </c>
      <c r="I115" s="2">
        <f t="shared" si="24"/>
        <v>0</v>
      </c>
      <c r="S115" s="2">
        <f t="shared" si="25"/>
        <v>0</v>
      </c>
      <c r="AL115" s="92"/>
      <c r="AP115" s="108">
        <f t="shared" si="15"/>
        <v>0</v>
      </c>
    </row>
    <row r="116" spans="3:42" ht="15.75">
      <c r="C116" s="3">
        <f t="shared" si="21"/>
        <v>0</v>
      </c>
      <c r="F116" s="2">
        <f t="shared" si="22"/>
        <v>0</v>
      </c>
      <c r="H116" s="2">
        <f t="shared" si="23"/>
        <v>0</v>
      </c>
      <c r="I116" s="2">
        <f t="shared" si="24"/>
        <v>0</v>
      </c>
      <c r="S116" s="2">
        <f t="shared" si="25"/>
        <v>0</v>
      </c>
      <c r="AL116" s="92"/>
      <c r="AP116" s="108">
        <f t="shared" si="15"/>
        <v>0</v>
      </c>
    </row>
    <row r="117" spans="3:42" ht="15.75">
      <c r="C117" s="3">
        <f t="shared" si="21"/>
        <v>0</v>
      </c>
      <c r="F117" s="2">
        <f t="shared" si="22"/>
        <v>0</v>
      </c>
      <c r="H117" s="2">
        <f t="shared" si="23"/>
        <v>0</v>
      </c>
      <c r="I117" s="2">
        <f t="shared" si="24"/>
        <v>0</v>
      </c>
      <c r="S117" s="2">
        <f t="shared" si="25"/>
        <v>0</v>
      </c>
      <c r="AL117" s="92"/>
      <c r="AP117" s="108">
        <f t="shared" si="15"/>
        <v>0</v>
      </c>
    </row>
    <row r="118" spans="3:42" ht="15.75">
      <c r="C118" s="3">
        <f t="shared" si="21"/>
        <v>0</v>
      </c>
      <c r="F118" s="2">
        <f t="shared" si="22"/>
        <v>0</v>
      </c>
      <c r="H118" s="2">
        <f t="shared" si="23"/>
        <v>0</v>
      </c>
      <c r="I118" s="2">
        <f t="shared" si="24"/>
        <v>0</v>
      </c>
      <c r="S118" s="2">
        <f t="shared" si="25"/>
        <v>0</v>
      </c>
      <c r="AL118" s="92"/>
      <c r="AP118" s="108">
        <f t="shared" si="15"/>
        <v>0</v>
      </c>
    </row>
    <row r="119" spans="3:42" ht="15.75">
      <c r="C119" s="3">
        <f t="shared" si="21"/>
        <v>0</v>
      </c>
      <c r="F119" s="2">
        <f t="shared" si="22"/>
        <v>0</v>
      </c>
      <c r="H119" s="2">
        <f t="shared" si="23"/>
        <v>0</v>
      </c>
      <c r="I119" s="2">
        <f t="shared" si="24"/>
        <v>0</v>
      </c>
      <c r="S119" s="2">
        <f t="shared" si="25"/>
        <v>0</v>
      </c>
      <c r="AL119" s="92"/>
      <c r="AP119" s="108">
        <f t="shared" si="15"/>
        <v>0</v>
      </c>
    </row>
    <row r="120" spans="3:38" ht="15.75">
      <c r="C120" s="3">
        <f t="shared" si="21"/>
        <v>0</v>
      </c>
      <c r="F120" s="2">
        <f t="shared" si="22"/>
        <v>0</v>
      </c>
      <c r="H120" s="2">
        <f t="shared" si="23"/>
        <v>0</v>
      </c>
      <c r="I120" s="2">
        <f t="shared" si="24"/>
        <v>0</v>
      </c>
      <c r="S120" s="2">
        <f t="shared" si="25"/>
        <v>0</v>
      </c>
      <c r="AL120" s="92"/>
    </row>
    <row r="121" spans="3:38" ht="15.75">
      <c r="C121" s="3">
        <f t="shared" si="21"/>
        <v>0</v>
      </c>
      <c r="F121" s="2">
        <f t="shared" si="22"/>
        <v>0</v>
      </c>
      <c r="H121" s="2">
        <f t="shared" si="23"/>
        <v>0</v>
      </c>
      <c r="I121" s="2">
        <f t="shared" si="24"/>
        <v>0</v>
      </c>
      <c r="S121" s="2">
        <f t="shared" si="25"/>
        <v>0</v>
      </c>
      <c r="AL121" s="92"/>
    </row>
    <row r="122" spans="3:38" ht="15.75">
      <c r="C122" s="3">
        <f t="shared" si="21"/>
        <v>0</v>
      </c>
      <c r="F122" s="2">
        <f t="shared" si="22"/>
        <v>0</v>
      </c>
      <c r="H122" s="2">
        <f t="shared" si="23"/>
        <v>0</v>
      </c>
      <c r="I122" s="2">
        <f t="shared" si="24"/>
        <v>0</v>
      </c>
      <c r="S122" s="2">
        <f t="shared" si="25"/>
        <v>0</v>
      </c>
      <c r="AL122" s="92"/>
    </row>
    <row r="123" spans="3:38" ht="15.75">
      <c r="C123" s="3">
        <f t="shared" si="21"/>
        <v>0</v>
      </c>
      <c r="F123" s="2">
        <f t="shared" si="22"/>
        <v>0</v>
      </c>
      <c r="H123" s="2">
        <f t="shared" si="23"/>
        <v>0</v>
      </c>
      <c r="I123" s="2">
        <f t="shared" si="24"/>
        <v>0</v>
      </c>
      <c r="S123" s="2">
        <f t="shared" si="25"/>
        <v>0</v>
      </c>
      <c r="AL123" s="92"/>
    </row>
    <row r="124" spans="3:38" ht="15.75">
      <c r="C124" s="3">
        <f t="shared" si="21"/>
        <v>0</v>
      </c>
      <c r="F124" s="2">
        <f t="shared" si="22"/>
        <v>0</v>
      </c>
      <c r="H124" s="2">
        <f t="shared" si="23"/>
        <v>0</v>
      </c>
      <c r="I124" s="2">
        <f t="shared" si="24"/>
        <v>0</v>
      </c>
      <c r="S124" s="2">
        <f t="shared" si="25"/>
        <v>0</v>
      </c>
      <c r="AL124" s="92"/>
    </row>
    <row r="125" spans="3:38" ht="15.75">
      <c r="C125" s="3">
        <f t="shared" si="21"/>
        <v>0</v>
      </c>
      <c r="F125" s="2">
        <f t="shared" si="22"/>
        <v>0</v>
      </c>
      <c r="H125" s="2">
        <f t="shared" si="23"/>
        <v>0</v>
      </c>
      <c r="I125" s="2">
        <f t="shared" si="24"/>
        <v>0</v>
      </c>
      <c r="S125" s="2">
        <f t="shared" si="25"/>
        <v>0</v>
      </c>
      <c r="AL125" s="92"/>
    </row>
    <row r="126" spans="3:38" ht="15.75">
      <c r="C126" s="3">
        <f t="shared" si="21"/>
        <v>0</v>
      </c>
      <c r="F126" s="2">
        <f t="shared" si="22"/>
        <v>0</v>
      </c>
      <c r="H126" s="2">
        <f t="shared" si="23"/>
        <v>0</v>
      </c>
      <c r="I126" s="2">
        <f t="shared" si="24"/>
        <v>0</v>
      </c>
      <c r="S126" s="2">
        <f t="shared" si="25"/>
        <v>0</v>
      </c>
      <c r="AL126" s="92"/>
    </row>
    <row r="127" spans="3:38" ht="15.75">
      <c r="C127" s="3">
        <f t="shared" si="21"/>
        <v>0</v>
      </c>
      <c r="F127" s="2">
        <f t="shared" si="22"/>
        <v>0</v>
      </c>
      <c r="H127" s="2">
        <f t="shared" si="23"/>
        <v>0</v>
      </c>
      <c r="I127" s="2">
        <f t="shared" si="24"/>
        <v>0</v>
      </c>
      <c r="S127" s="2">
        <f t="shared" si="25"/>
        <v>0</v>
      </c>
      <c r="AL127" s="92"/>
    </row>
    <row r="128" spans="3:38" ht="15.75">
      <c r="C128" s="3">
        <f t="shared" si="21"/>
        <v>0</v>
      </c>
      <c r="F128" s="2">
        <f t="shared" si="22"/>
        <v>0</v>
      </c>
      <c r="H128" s="2">
        <f t="shared" si="23"/>
        <v>0</v>
      </c>
      <c r="I128" s="2">
        <f t="shared" si="24"/>
        <v>0</v>
      </c>
      <c r="S128" s="2">
        <f t="shared" si="25"/>
        <v>0</v>
      </c>
      <c r="AL128" s="92"/>
    </row>
    <row r="129" spans="3:38" ht="15.75">
      <c r="C129" s="3">
        <f t="shared" si="21"/>
        <v>0</v>
      </c>
      <c r="F129" s="2">
        <f t="shared" si="22"/>
        <v>0</v>
      </c>
      <c r="H129" s="2">
        <f t="shared" si="23"/>
        <v>0</v>
      </c>
      <c r="I129" s="2">
        <f t="shared" si="24"/>
        <v>0</v>
      </c>
      <c r="S129" s="2">
        <f t="shared" si="25"/>
        <v>0</v>
      </c>
      <c r="AL129" s="92"/>
    </row>
    <row r="130" spans="3:38" ht="15.75">
      <c r="C130" s="3">
        <f t="shared" si="21"/>
        <v>0</v>
      </c>
      <c r="F130" s="2">
        <f t="shared" si="22"/>
        <v>0</v>
      </c>
      <c r="H130" s="2">
        <f t="shared" si="23"/>
        <v>0</v>
      </c>
      <c r="I130" s="2">
        <f t="shared" si="24"/>
        <v>0</v>
      </c>
      <c r="S130" s="2">
        <f t="shared" si="25"/>
        <v>0</v>
      </c>
      <c r="AL130" s="92"/>
    </row>
    <row r="131" spans="3:38" ht="15.75">
      <c r="C131" s="3">
        <f t="shared" si="21"/>
        <v>0</v>
      </c>
      <c r="F131" s="2">
        <f t="shared" si="22"/>
        <v>0</v>
      </c>
      <c r="H131" s="2">
        <f t="shared" si="23"/>
        <v>0</v>
      </c>
      <c r="I131" s="2">
        <f t="shared" si="24"/>
        <v>0</v>
      </c>
      <c r="S131" s="2">
        <f t="shared" si="25"/>
        <v>0</v>
      </c>
      <c r="AL131" s="92"/>
    </row>
    <row r="132" spans="3:38" ht="15.75">
      <c r="C132" s="3">
        <f t="shared" si="21"/>
        <v>0</v>
      </c>
      <c r="F132" s="2">
        <f t="shared" si="22"/>
        <v>0</v>
      </c>
      <c r="H132" s="2">
        <f t="shared" si="23"/>
        <v>0</v>
      </c>
      <c r="I132" s="2">
        <f t="shared" si="24"/>
        <v>0</v>
      </c>
      <c r="S132" s="2">
        <f t="shared" si="25"/>
        <v>0</v>
      </c>
      <c r="AL132" s="92"/>
    </row>
    <row r="133" spans="3:38" ht="15.75">
      <c r="C133" s="3">
        <f t="shared" si="21"/>
        <v>0</v>
      </c>
      <c r="F133" s="2">
        <f t="shared" si="22"/>
        <v>0</v>
      </c>
      <c r="H133" s="2">
        <f t="shared" si="23"/>
        <v>0</v>
      </c>
      <c r="I133" s="2">
        <f t="shared" si="24"/>
        <v>0</v>
      </c>
      <c r="S133" s="2">
        <f t="shared" si="25"/>
        <v>0</v>
      </c>
      <c r="AL133" s="92"/>
    </row>
    <row r="134" spans="3:38" ht="15.75">
      <c r="C134" s="3">
        <f t="shared" si="21"/>
        <v>0</v>
      </c>
      <c r="F134" s="2">
        <f t="shared" si="22"/>
        <v>0</v>
      </c>
      <c r="H134" s="2">
        <f t="shared" si="23"/>
        <v>0</v>
      </c>
      <c r="I134" s="2">
        <f t="shared" si="24"/>
        <v>0</v>
      </c>
      <c r="S134" s="2">
        <f t="shared" si="25"/>
        <v>0</v>
      </c>
      <c r="AL134" s="92"/>
    </row>
    <row r="135" spans="3:38" ht="15.75">
      <c r="C135" s="3">
        <f t="shared" si="21"/>
        <v>0</v>
      </c>
      <c r="F135" s="2">
        <f t="shared" si="22"/>
        <v>0</v>
      </c>
      <c r="H135" s="2">
        <f t="shared" si="23"/>
        <v>0</v>
      </c>
      <c r="I135" s="2">
        <f t="shared" si="24"/>
        <v>0</v>
      </c>
      <c r="S135" s="2">
        <f t="shared" si="25"/>
        <v>0</v>
      </c>
      <c r="AL135" s="92"/>
    </row>
    <row r="136" spans="3:38" ht="15.75">
      <c r="C136" s="3">
        <f t="shared" si="21"/>
        <v>0</v>
      </c>
      <c r="F136" s="2">
        <f t="shared" si="22"/>
        <v>0</v>
      </c>
      <c r="H136" s="2">
        <f t="shared" si="23"/>
        <v>0</v>
      </c>
      <c r="I136" s="2">
        <f t="shared" si="24"/>
        <v>0</v>
      </c>
      <c r="S136" s="2">
        <f t="shared" si="25"/>
        <v>0</v>
      </c>
      <c r="AL136" s="92"/>
    </row>
    <row r="137" spans="3:38" ht="15.75">
      <c r="C137" s="3">
        <f t="shared" si="21"/>
        <v>0</v>
      </c>
      <c r="F137" s="2">
        <f t="shared" si="22"/>
        <v>0</v>
      </c>
      <c r="H137" s="2">
        <f t="shared" si="23"/>
        <v>0</v>
      </c>
      <c r="I137" s="2">
        <f t="shared" si="24"/>
        <v>-9.313225746154785E-10</v>
      </c>
      <c r="S137" s="2">
        <f t="shared" si="25"/>
        <v>0</v>
      </c>
      <c r="AL137" s="92"/>
    </row>
    <row r="138" spans="3:38" ht="15.75">
      <c r="C138" s="3">
        <f t="shared" si="21"/>
        <v>0</v>
      </c>
      <c r="F138" s="2">
        <f t="shared" si="22"/>
        <v>0</v>
      </c>
      <c r="H138" s="2">
        <f t="shared" si="23"/>
        <v>0</v>
      </c>
      <c r="I138" s="2">
        <f t="shared" si="24"/>
        <v>0</v>
      </c>
      <c r="S138" s="2">
        <f t="shared" si="25"/>
        <v>0</v>
      </c>
      <c r="AL138" s="92"/>
    </row>
    <row r="139" spans="3:38" ht="15.75">
      <c r="C139" s="3">
        <f aca="true" t="shared" si="26" ref="C139:C163">C43-D43-E43</f>
        <v>0</v>
      </c>
      <c r="F139" s="2">
        <f aca="true" t="shared" si="27" ref="F139:F163">C43-F43-G43-H43</f>
        <v>0</v>
      </c>
      <c r="H139" s="2">
        <f aca="true" t="shared" si="28" ref="H139:H162">H43-I43-R43</f>
        <v>0</v>
      </c>
      <c r="I139" s="2">
        <f aca="true" t="shared" si="29" ref="I139:I163">I43-J43-K43-L43-M43-N43-O43-P43-Q43</f>
        <v>0</v>
      </c>
      <c r="S139" s="2">
        <f aca="true" t="shared" si="30" ref="S139:S163">S43-R43-Q43-P43-O43-N43-M43</f>
        <v>0</v>
      </c>
      <c r="AL139" s="92"/>
    </row>
    <row r="140" spans="3:38" ht="15.75">
      <c r="C140" s="3">
        <f t="shared" si="26"/>
        <v>0</v>
      </c>
      <c r="F140" s="2">
        <f t="shared" si="27"/>
        <v>0</v>
      </c>
      <c r="H140" s="2">
        <f t="shared" si="28"/>
        <v>0</v>
      </c>
      <c r="I140" s="2">
        <f t="shared" si="29"/>
        <v>0</v>
      </c>
      <c r="S140" s="2">
        <f t="shared" si="30"/>
        <v>0</v>
      </c>
      <c r="AL140" s="92"/>
    </row>
    <row r="141" spans="3:38" ht="15.75">
      <c r="C141" s="3">
        <f t="shared" si="26"/>
        <v>0</v>
      </c>
      <c r="F141" s="2">
        <f t="shared" si="27"/>
        <v>0</v>
      </c>
      <c r="H141" s="2">
        <f t="shared" si="28"/>
        <v>0</v>
      </c>
      <c r="I141" s="2">
        <f t="shared" si="29"/>
        <v>0</v>
      </c>
      <c r="S141" s="2">
        <f t="shared" si="30"/>
        <v>0</v>
      </c>
      <c r="AL141" s="92"/>
    </row>
    <row r="142" spans="3:38" ht="15.75">
      <c r="C142" s="3">
        <f t="shared" si="26"/>
        <v>0</v>
      </c>
      <c r="F142" s="2">
        <f t="shared" si="27"/>
        <v>0</v>
      </c>
      <c r="H142" s="2">
        <f t="shared" si="28"/>
        <v>0</v>
      </c>
      <c r="I142" s="2">
        <f t="shared" si="29"/>
        <v>-5.820766091346741E-11</v>
      </c>
      <c r="S142" s="2">
        <f t="shared" si="30"/>
        <v>0</v>
      </c>
      <c r="AL142" s="92"/>
    </row>
    <row r="143" spans="3:38" ht="15.75">
      <c r="C143" s="3">
        <f t="shared" si="26"/>
        <v>0</v>
      </c>
      <c r="F143" s="2">
        <f t="shared" si="27"/>
        <v>0</v>
      </c>
      <c r="H143" s="2">
        <f t="shared" si="28"/>
        <v>0</v>
      </c>
      <c r="I143" s="2">
        <f t="shared" si="29"/>
        <v>0</v>
      </c>
      <c r="S143" s="2">
        <f t="shared" si="30"/>
        <v>0</v>
      </c>
      <c r="AL143" s="92"/>
    </row>
    <row r="144" spans="3:38" ht="15.75">
      <c r="C144" s="3">
        <f t="shared" si="26"/>
        <v>0</v>
      </c>
      <c r="F144" s="2">
        <f t="shared" si="27"/>
        <v>0</v>
      </c>
      <c r="H144" s="2">
        <f t="shared" si="28"/>
        <v>0</v>
      </c>
      <c r="I144" s="2">
        <f t="shared" si="29"/>
        <v>0</v>
      </c>
      <c r="S144" s="2">
        <f t="shared" si="30"/>
        <v>0</v>
      </c>
      <c r="AL144" s="92"/>
    </row>
    <row r="145" spans="3:38" ht="15.75">
      <c r="C145" s="3">
        <f t="shared" si="26"/>
        <v>0</v>
      </c>
      <c r="F145" s="2">
        <f t="shared" si="27"/>
        <v>0</v>
      </c>
      <c r="H145" s="2">
        <f t="shared" si="28"/>
        <v>0</v>
      </c>
      <c r="I145" s="2">
        <f t="shared" si="29"/>
        <v>0</v>
      </c>
      <c r="S145" s="2">
        <f t="shared" si="30"/>
        <v>0</v>
      </c>
      <c r="AL145" s="92"/>
    </row>
    <row r="146" spans="3:38" ht="15.75">
      <c r="C146" s="3">
        <f t="shared" si="26"/>
        <v>0</v>
      </c>
      <c r="F146" s="2">
        <f t="shared" si="27"/>
        <v>0</v>
      </c>
      <c r="H146" s="2">
        <f t="shared" si="28"/>
        <v>0</v>
      </c>
      <c r="I146" s="2">
        <f t="shared" si="29"/>
        <v>0</v>
      </c>
      <c r="S146" s="2">
        <f t="shared" si="30"/>
        <v>0</v>
      </c>
      <c r="AL146" s="92"/>
    </row>
    <row r="147" spans="3:38" ht="15.75">
      <c r="C147" s="3">
        <f t="shared" si="26"/>
        <v>0</v>
      </c>
      <c r="F147" s="2">
        <f t="shared" si="27"/>
        <v>0</v>
      </c>
      <c r="H147" s="2">
        <f t="shared" si="28"/>
        <v>0</v>
      </c>
      <c r="I147" s="2">
        <f t="shared" si="29"/>
        <v>0</v>
      </c>
      <c r="S147" s="2">
        <f t="shared" si="30"/>
        <v>0</v>
      </c>
      <c r="AL147" s="92"/>
    </row>
    <row r="148" spans="3:38" ht="15.75">
      <c r="C148" s="3">
        <f t="shared" si="26"/>
        <v>0</v>
      </c>
      <c r="F148" s="2">
        <f t="shared" si="27"/>
        <v>0</v>
      </c>
      <c r="H148" s="2">
        <f t="shared" si="28"/>
        <v>0</v>
      </c>
      <c r="I148" s="2">
        <f t="shared" si="29"/>
        <v>0</v>
      </c>
      <c r="S148" s="2">
        <f t="shared" si="30"/>
        <v>0</v>
      </c>
      <c r="AL148" s="92"/>
    </row>
    <row r="149" spans="3:38" ht="15.75">
      <c r="C149" s="3">
        <f t="shared" si="26"/>
        <v>0</v>
      </c>
      <c r="F149" s="2">
        <f t="shared" si="27"/>
        <v>0</v>
      </c>
      <c r="H149" s="2">
        <f t="shared" si="28"/>
        <v>0</v>
      </c>
      <c r="I149" s="2">
        <f t="shared" si="29"/>
        <v>0</v>
      </c>
      <c r="S149" s="2">
        <f t="shared" si="30"/>
        <v>0</v>
      </c>
      <c r="AL149" s="92"/>
    </row>
    <row r="150" spans="3:38" ht="15.75">
      <c r="C150" s="3">
        <f t="shared" si="26"/>
        <v>0</v>
      </c>
      <c r="F150" s="2">
        <f t="shared" si="27"/>
        <v>0</v>
      </c>
      <c r="H150" s="2">
        <f t="shared" si="28"/>
        <v>0</v>
      </c>
      <c r="I150" s="2">
        <f t="shared" si="29"/>
        <v>0</v>
      </c>
      <c r="S150" s="2">
        <f t="shared" si="30"/>
        <v>0</v>
      </c>
      <c r="AL150" s="92"/>
    </row>
    <row r="151" spans="3:38" ht="15.75">
      <c r="C151" s="3">
        <f t="shared" si="26"/>
        <v>0</v>
      </c>
      <c r="F151" s="2">
        <f t="shared" si="27"/>
        <v>0</v>
      </c>
      <c r="H151" s="2">
        <f t="shared" si="28"/>
        <v>0</v>
      </c>
      <c r="I151" s="2">
        <f t="shared" si="29"/>
        <v>0</v>
      </c>
      <c r="S151" s="2">
        <f t="shared" si="30"/>
        <v>0</v>
      </c>
      <c r="AL151" s="92"/>
    </row>
    <row r="152" spans="3:38" ht="15.75">
      <c r="C152" s="3">
        <f t="shared" si="26"/>
        <v>0</v>
      </c>
      <c r="F152" s="2">
        <f t="shared" si="27"/>
        <v>0</v>
      </c>
      <c r="H152" s="2">
        <f t="shared" si="28"/>
        <v>0</v>
      </c>
      <c r="I152" s="2">
        <f t="shared" si="29"/>
        <v>0</v>
      </c>
      <c r="S152" s="2">
        <f t="shared" si="30"/>
        <v>0</v>
      </c>
      <c r="AL152" s="92"/>
    </row>
    <row r="153" spans="3:38" ht="15.75">
      <c r="C153" s="3">
        <f t="shared" si="26"/>
        <v>0</v>
      </c>
      <c r="F153" s="2">
        <f t="shared" si="27"/>
        <v>0</v>
      </c>
      <c r="H153" s="2">
        <f t="shared" si="28"/>
        <v>0</v>
      </c>
      <c r="I153" s="2">
        <f t="shared" si="29"/>
        <v>0</v>
      </c>
      <c r="S153" s="2">
        <f t="shared" si="30"/>
        <v>0</v>
      </c>
      <c r="AL153" s="92"/>
    </row>
    <row r="154" spans="3:38" ht="15.75">
      <c r="C154" s="3">
        <f t="shared" si="26"/>
        <v>0</v>
      </c>
      <c r="F154" s="2">
        <f t="shared" si="27"/>
        <v>0</v>
      </c>
      <c r="H154" s="2">
        <f t="shared" si="28"/>
        <v>0</v>
      </c>
      <c r="I154" s="2">
        <f t="shared" si="29"/>
        <v>0</v>
      </c>
      <c r="S154" s="2">
        <f t="shared" si="30"/>
        <v>0</v>
      </c>
      <c r="AL154" s="92"/>
    </row>
    <row r="155" spans="3:38" ht="15.75">
      <c r="C155" s="3">
        <f t="shared" si="26"/>
        <v>0</v>
      </c>
      <c r="F155" s="2">
        <f t="shared" si="27"/>
        <v>0</v>
      </c>
      <c r="H155" s="2">
        <f t="shared" si="28"/>
        <v>0</v>
      </c>
      <c r="I155" s="2">
        <f t="shared" si="29"/>
        <v>0</v>
      </c>
      <c r="S155" s="2">
        <f t="shared" si="30"/>
        <v>0</v>
      </c>
      <c r="AL155" s="92"/>
    </row>
    <row r="156" spans="3:38" ht="15.75">
      <c r="C156" s="3">
        <f t="shared" si="26"/>
        <v>0</v>
      </c>
      <c r="F156" s="2">
        <f t="shared" si="27"/>
        <v>0</v>
      </c>
      <c r="H156" s="2">
        <f t="shared" si="28"/>
        <v>0</v>
      </c>
      <c r="I156" s="2">
        <f t="shared" si="29"/>
        <v>0</v>
      </c>
      <c r="S156" s="2">
        <f t="shared" si="30"/>
        <v>0</v>
      </c>
      <c r="AL156" s="92"/>
    </row>
    <row r="157" spans="3:38" ht="15.75">
      <c r="C157" s="3">
        <f t="shared" si="26"/>
        <v>0</v>
      </c>
      <c r="F157" s="2">
        <f t="shared" si="27"/>
        <v>0</v>
      </c>
      <c r="H157" s="2">
        <f t="shared" si="28"/>
        <v>0</v>
      </c>
      <c r="I157" s="2">
        <f t="shared" si="29"/>
        <v>0</v>
      </c>
      <c r="S157" s="2">
        <f t="shared" si="30"/>
        <v>0</v>
      </c>
      <c r="AL157" s="92"/>
    </row>
    <row r="158" spans="3:38" ht="15.75">
      <c r="C158" s="3">
        <f t="shared" si="26"/>
        <v>0</v>
      </c>
      <c r="F158" s="2">
        <f t="shared" si="27"/>
        <v>0</v>
      </c>
      <c r="H158" s="2">
        <f t="shared" si="28"/>
        <v>0</v>
      </c>
      <c r="I158" s="2">
        <f t="shared" si="29"/>
        <v>0</v>
      </c>
      <c r="S158" s="2">
        <f t="shared" si="30"/>
        <v>0</v>
      </c>
      <c r="AL158" s="92"/>
    </row>
    <row r="159" spans="3:38" ht="15.75">
      <c r="C159" s="3">
        <f t="shared" si="26"/>
        <v>0</v>
      </c>
      <c r="F159" s="2">
        <f t="shared" si="27"/>
        <v>0</v>
      </c>
      <c r="H159" s="2">
        <f t="shared" si="28"/>
        <v>0</v>
      </c>
      <c r="I159" s="2">
        <f t="shared" si="29"/>
        <v>0</v>
      </c>
      <c r="S159" s="2">
        <f t="shared" si="30"/>
        <v>0</v>
      </c>
      <c r="AL159" s="92"/>
    </row>
    <row r="160" spans="3:38" ht="15.75">
      <c r="C160" s="3">
        <f t="shared" si="26"/>
        <v>0</v>
      </c>
      <c r="F160" s="2">
        <f t="shared" si="27"/>
        <v>0</v>
      </c>
      <c r="H160" s="2">
        <f t="shared" si="28"/>
        <v>0</v>
      </c>
      <c r="I160" s="2">
        <f t="shared" si="29"/>
        <v>0</v>
      </c>
      <c r="S160" s="2">
        <f t="shared" si="30"/>
        <v>0</v>
      </c>
      <c r="AL160" s="92"/>
    </row>
    <row r="161" spans="3:38" ht="15.75">
      <c r="C161" s="3">
        <f t="shared" si="26"/>
        <v>0</v>
      </c>
      <c r="F161" s="2">
        <f t="shared" si="27"/>
        <v>0</v>
      </c>
      <c r="H161" s="2">
        <f t="shared" si="28"/>
        <v>0</v>
      </c>
      <c r="I161" s="2">
        <f t="shared" si="29"/>
        <v>0</v>
      </c>
      <c r="S161" s="2">
        <f t="shared" si="30"/>
        <v>0</v>
      </c>
      <c r="AL161" s="92"/>
    </row>
    <row r="162" spans="3:38" ht="15.75">
      <c r="C162" s="3">
        <f t="shared" si="26"/>
        <v>0</v>
      </c>
      <c r="F162" s="2">
        <f t="shared" si="27"/>
        <v>0</v>
      </c>
      <c r="H162" s="2">
        <f t="shared" si="28"/>
        <v>0</v>
      </c>
      <c r="I162" s="2">
        <f t="shared" si="29"/>
        <v>0</v>
      </c>
      <c r="S162" s="2">
        <f t="shared" si="30"/>
        <v>0</v>
      </c>
      <c r="AL162" s="92"/>
    </row>
    <row r="163" spans="3:38" ht="15.75">
      <c r="C163" s="3">
        <f t="shared" si="26"/>
        <v>0</v>
      </c>
      <c r="F163" s="2">
        <f t="shared" si="27"/>
        <v>0</v>
      </c>
      <c r="I163" s="2">
        <f t="shared" si="29"/>
        <v>0</v>
      </c>
      <c r="S163" s="2">
        <f t="shared" si="30"/>
        <v>0</v>
      </c>
      <c r="AL163" s="92"/>
    </row>
    <row r="164" spans="3:38" ht="15.75">
      <c r="C164" s="3">
        <f aca="true" t="shared" si="31" ref="C164:C171">C67-D67-E67</f>
        <v>0</v>
      </c>
      <c r="F164" s="2">
        <f aca="true" t="shared" si="32" ref="F164:F171">C67-F67-G67-H67</f>
        <v>0</v>
      </c>
      <c r="H164" s="2">
        <f>H67-I67-R67</f>
        <v>0</v>
      </c>
      <c r="I164" s="2">
        <f aca="true" t="shared" si="33" ref="I164:I171">I67-J67-K67-L67-M67-N67-O67-P67-Q67</f>
        <v>0</v>
      </c>
      <c r="S164" s="2">
        <f aca="true" t="shared" si="34" ref="S164:S171">S67-R67-Q67-P67-O67-N67-M67</f>
        <v>0</v>
      </c>
      <c r="AL164" s="92"/>
    </row>
    <row r="165" spans="3:38" ht="15.75">
      <c r="C165" s="3">
        <f t="shared" si="31"/>
        <v>0</v>
      </c>
      <c r="F165" s="2">
        <f t="shared" si="32"/>
        <v>-3737915</v>
      </c>
      <c r="H165" s="2">
        <f aca="true" t="shared" si="35" ref="H165:H171">H68-I68-R68</f>
        <v>0</v>
      </c>
      <c r="I165" s="2">
        <f t="shared" si="33"/>
        <v>0</v>
      </c>
      <c r="S165" s="2">
        <f t="shared" si="34"/>
        <v>0</v>
      </c>
      <c r="AL165" s="92"/>
    </row>
    <row r="166" spans="3:38" ht="15.75">
      <c r="C166" s="3">
        <f t="shared" si="31"/>
        <v>0</v>
      </c>
      <c r="F166" s="2">
        <f t="shared" si="32"/>
        <v>0</v>
      </c>
      <c r="H166" s="2">
        <f t="shared" si="35"/>
        <v>0</v>
      </c>
      <c r="I166" s="2">
        <f t="shared" si="33"/>
        <v>0</v>
      </c>
      <c r="S166" s="2">
        <f t="shared" si="34"/>
        <v>0</v>
      </c>
      <c r="AL166" s="92"/>
    </row>
    <row r="167" spans="3:38" ht="15.75">
      <c r="C167" s="3">
        <f t="shared" si="31"/>
        <v>0</v>
      </c>
      <c r="F167" s="2">
        <f t="shared" si="32"/>
        <v>-3737915</v>
      </c>
      <c r="H167" s="2">
        <f t="shared" si="35"/>
        <v>0</v>
      </c>
      <c r="I167" s="2">
        <f t="shared" si="33"/>
        <v>0</v>
      </c>
      <c r="S167" s="2">
        <f t="shared" si="34"/>
        <v>0</v>
      </c>
      <c r="AL167" s="92"/>
    </row>
    <row r="168" spans="3:38" ht="15.75">
      <c r="C168" s="3">
        <f t="shared" si="31"/>
        <v>0</v>
      </c>
      <c r="F168" s="2">
        <f t="shared" si="32"/>
        <v>0</v>
      </c>
      <c r="H168" s="2">
        <f t="shared" si="35"/>
        <v>0</v>
      </c>
      <c r="I168" s="2">
        <f t="shared" si="33"/>
        <v>0</v>
      </c>
      <c r="S168" s="2">
        <f t="shared" si="34"/>
        <v>0</v>
      </c>
      <c r="AL168" s="92"/>
    </row>
    <row r="169" spans="3:38" ht="15.75">
      <c r="C169" s="3">
        <f t="shared" si="31"/>
        <v>0</v>
      </c>
      <c r="F169" s="2">
        <f>C72-F72-G72-H72</f>
        <v>0</v>
      </c>
      <c r="H169" s="2">
        <f t="shared" si="35"/>
        <v>0</v>
      </c>
      <c r="I169" s="2">
        <f>I72-J72-K72-L72-M72-N72-O72-P72-Q72</f>
        <v>0</v>
      </c>
      <c r="S169" s="2">
        <f t="shared" si="34"/>
        <v>0</v>
      </c>
      <c r="AL169" s="92"/>
    </row>
    <row r="170" spans="3:38" ht="15.75">
      <c r="C170" s="3">
        <f t="shared" si="31"/>
        <v>0</v>
      </c>
      <c r="F170" s="2">
        <f t="shared" si="32"/>
        <v>0</v>
      </c>
      <c r="H170" s="2">
        <f t="shared" si="35"/>
        <v>0</v>
      </c>
      <c r="I170" s="2">
        <f t="shared" si="33"/>
        <v>0</v>
      </c>
      <c r="S170" s="2">
        <f t="shared" si="34"/>
        <v>0</v>
      </c>
      <c r="AL170" s="92"/>
    </row>
    <row r="171" spans="3:38" ht="15.75">
      <c r="C171" s="3">
        <f t="shared" si="31"/>
        <v>0</v>
      </c>
      <c r="F171" s="2">
        <f t="shared" si="32"/>
        <v>0</v>
      </c>
      <c r="H171" s="2">
        <f t="shared" si="35"/>
        <v>0</v>
      </c>
      <c r="I171" s="2">
        <f t="shared" si="33"/>
        <v>0</v>
      </c>
      <c r="S171" s="2">
        <f t="shared" si="34"/>
        <v>0</v>
      </c>
      <c r="AL171" s="92"/>
    </row>
    <row r="172" spans="3:38" ht="15.75">
      <c r="C172" s="3">
        <f aca="true" t="shared" si="36" ref="C172:C186">C75-D75-E75</f>
        <v>0</v>
      </c>
      <c r="F172" s="2">
        <f aca="true" t="shared" si="37" ref="F172:F186">C75-F75-G75-H75</f>
        <v>0</v>
      </c>
      <c r="H172" s="2">
        <f aca="true" t="shared" si="38" ref="H172:H186">H75-I75-R75</f>
        <v>0</v>
      </c>
      <c r="I172" s="2">
        <f aca="true" t="shared" si="39" ref="I172:I186">I75-J75-K75-L75-M75-N75-O75-P75-Q75</f>
        <v>0</v>
      </c>
      <c r="S172" s="2">
        <f aca="true" t="shared" si="40" ref="S172:S186">S75-R75-Q75-P75-O75-N75-M75</f>
        <v>0</v>
      </c>
      <c r="AL172" s="92"/>
    </row>
    <row r="173" spans="3:38" ht="15.75">
      <c r="C173" s="3">
        <f t="shared" si="36"/>
        <v>0</v>
      </c>
      <c r="F173" s="2">
        <f t="shared" si="37"/>
        <v>0</v>
      </c>
      <c r="H173" s="2">
        <f t="shared" si="38"/>
        <v>0</v>
      </c>
      <c r="I173" s="2">
        <f t="shared" si="39"/>
        <v>0</v>
      </c>
      <c r="S173" s="2">
        <f t="shared" si="40"/>
        <v>0</v>
      </c>
      <c r="AL173" s="92"/>
    </row>
    <row r="174" spans="3:38" ht="15.75">
      <c r="C174" s="3">
        <f t="shared" si="36"/>
        <v>0</v>
      </c>
      <c r="F174" s="2">
        <f t="shared" si="37"/>
        <v>0</v>
      </c>
      <c r="H174" s="2">
        <f t="shared" si="38"/>
        <v>0</v>
      </c>
      <c r="I174" s="2">
        <f t="shared" si="39"/>
        <v>0</v>
      </c>
      <c r="S174" s="2">
        <f t="shared" si="40"/>
        <v>0</v>
      </c>
      <c r="AL174" s="92"/>
    </row>
    <row r="175" spans="3:38" ht="15.75">
      <c r="C175" s="3">
        <f t="shared" si="36"/>
        <v>0</v>
      </c>
      <c r="F175" s="2">
        <f t="shared" si="37"/>
        <v>0</v>
      </c>
      <c r="H175" s="2">
        <f t="shared" si="38"/>
        <v>0</v>
      </c>
      <c r="I175" s="2">
        <f t="shared" si="39"/>
        <v>0</v>
      </c>
      <c r="S175" s="2">
        <f t="shared" si="40"/>
        <v>0</v>
      </c>
      <c r="AL175" s="92"/>
    </row>
    <row r="176" spans="3:38" ht="15.75">
      <c r="C176" s="3">
        <f t="shared" si="36"/>
        <v>0</v>
      </c>
      <c r="F176" s="2">
        <f t="shared" si="37"/>
        <v>0</v>
      </c>
      <c r="H176" s="2">
        <f t="shared" si="38"/>
        <v>0</v>
      </c>
      <c r="I176" s="2">
        <f t="shared" si="39"/>
        <v>0</v>
      </c>
      <c r="S176" s="2">
        <f t="shared" si="40"/>
        <v>0</v>
      </c>
      <c r="AL176" s="92"/>
    </row>
    <row r="177" spans="3:38" ht="15.75">
      <c r="C177" s="3">
        <f t="shared" si="36"/>
        <v>0</v>
      </c>
      <c r="F177" s="2">
        <f t="shared" si="37"/>
        <v>0</v>
      </c>
      <c r="H177" s="2">
        <f t="shared" si="38"/>
        <v>0</v>
      </c>
      <c r="I177" s="2">
        <f t="shared" si="39"/>
        <v>0</v>
      </c>
      <c r="S177" s="2">
        <f t="shared" si="40"/>
        <v>0</v>
      </c>
      <c r="AL177" s="92"/>
    </row>
    <row r="178" spans="3:38" ht="15.75">
      <c r="C178" s="3">
        <f t="shared" si="36"/>
        <v>0</v>
      </c>
      <c r="F178" s="2">
        <f t="shared" si="37"/>
        <v>0</v>
      </c>
      <c r="H178" s="2">
        <f t="shared" si="38"/>
        <v>0</v>
      </c>
      <c r="I178" s="2">
        <f t="shared" si="39"/>
        <v>0</v>
      </c>
      <c r="S178" s="2">
        <f t="shared" si="40"/>
        <v>0</v>
      </c>
      <c r="AL178" s="92"/>
    </row>
    <row r="179" spans="3:38" ht="15.75">
      <c r="C179" s="3">
        <f t="shared" si="36"/>
        <v>0</v>
      </c>
      <c r="F179" s="2">
        <f t="shared" si="37"/>
        <v>0</v>
      </c>
      <c r="H179" s="2">
        <f t="shared" si="38"/>
        <v>0</v>
      </c>
      <c r="I179" s="2">
        <f t="shared" si="39"/>
        <v>0</v>
      </c>
      <c r="S179" s="2">
        <f t="shared" si="40"/>
        <v>0</v>
      </c>
      <c r="AL179" s="92"/>
    </row>
    <row r="180" spans="3:38" ht="15.75">
      <c r="C180" s="3">
        <f t="shared" si="36"/>
        <v>0</v>
      </c>
      <c r="F180" s="2">
        <f t="shared" si="37"/>
        <v>0</v>
      </c>
      <c r="H180" s="2">
        <f t="shared" si="38"/>
        <v>0</v>
      </c>
      <c r="I180" s="2">
        <f t="shared" si="39"/>
        <v>0</v>
      </c>
      <c r="S180" s="2">
        <f t="shared" si="40"/>
        <v>0</v>
      </c>
      <c r="AL180" s="92"/>
    </row>
    <row r="181" spans="3:38" ht="15.75">
      <c r="C181" s="3">
        <f t="shared" si="36"/>
        <v>0</v>
      </c>
      <c r="F181" s="2">
        <f t="shared" si="37"/>
        <v>0</v>
      </c>
      <c r="H181" s="2">
        <f t="shared" si="38"/>
        <v>0</v>
      </c>
      <c r="I181" s="2">
        <f t="shared" si="39"/>
        <v>0</v>
      </c>
      <c r="S181" s="2">
        <f t="shared" si="40"/>
        <v>0</v>
      </c>
      <c r="AL181" s="92"/>
    </row>
    <row r="182" spans="3:38" ht="15.75">
      <c r="C182" s="3">
        <f t="shared" si="36"/>
        <v>0</v>
      </c>
      <c r="F182" s="2">
        <f t="shared" si="37"/>
        <v>0</v>
      </c>
      <c r="H182" s="2">
        <f t="shared" si="38"/>
        <v>0</v>
      </c>
      <c r="I182" s="2">
        <f t="shared" si="39"/>
        <v>0</v>
      </c>
      <c r="S182" s="2">
        <f t="shared" si="40"/>
        <v>0</v>
      </c>
      <c r="AL182" s="92"/>
    </row>
    <row r="183" spans="3:38" ht="15.75">
      <c r="C183" s="3">
        <f t="shared" si="36"/>
        <v>0</v>
      </c>
      <c r="F183" s="2">
        <f t="shared" si="37"/>
        <v>0</v>
      </c>
      <c r="H183" s="2">
        <f t="shared" si="38"/>
        <v>0</v>
      </c>
      <c r="I183" s="2">
        <f t="shared" si="39"/>
        <v>0</v>
      </c>
      <c r="S183" s="2">
        <f t="shared" si="40"/>
        <v>0</v>
      </c>
      <c r="AL183" s="92"/>
    </row>
    <row r="184" spans="3:38" ht="15.75">
      <c r="C184" s="3">
        <f t="shared" si="36"/>
        <v>0</v>
      </c>
      <c r="F184" s="2">
        <f t="shared" si="37"/>
        <v>0</v>
      </c>
      <c r="H184" s="2">
        <f t="shared" si="38"/>
        <v>0</v>
      </c>
      <c r="I184" s="2">
        <f t="shared" si="39"/>
        <v>0</v>
      </c>
      <c r="S184" s="2">
        <f t="shared" si="40"/>
        <v>0</v>
      </c>
      <c r="AL184" s="92"/>
    </row>
    <row r="185" spans="3:38" ht="15.75">
      <c r="C185" s="3">
        <f t="shared" si="36"/>
        <v>0</v>
      </c>
      <c r="F185" s="2">
        <f t="shared" si="37"/>
        <v>0</v>
      </c>
      <c r="H185" s="2">
        <f t="shared" si="38"/>
        <v>0</v>
      </c>
      <c r="I185" s="2">
        <f t="shared" si="39"/>
        <v>0</v>
      </c>
      <c r="S185" s="2">
        <f t="shared" si="40"/>
        <v>0</v>
      </c>
      <c r="AL185" s="92"/>
    </row>
    <row r="186" spans="3:38" ht="15.75">
      <c r="C186" s="3">
        <f t="shared" si="36"/>
        <v>0</v>
      </c>
      <c r="F186" s="2">
        <f t="shared" si="37"/>
        <v>0</v>
      </c>
      <c r="H186" s="2">
        <f t="shared" si="38"/>
        <v>0</v>
      </c>
      <c r="I186" s="2">
        <f t="shared" si="39"/>
        <v>0</v>
      </c>
      <c r="S186" s="2">
        <f t="shared" si="40"/>
        <v>0</v>
      </c>
      <c r="AL186" s="92"/>
    </row>
    <row r="187" ht="15.75">
      <c r="AL187" s="92"/>
    </row>
    <row r="188" ht="15.75">
      <c r="AL188" s="92">
        <f>AK188-D188</f>
        <v>0</v>
      </c>
    </row>
    <row r="189" spans="9:38" ht="15.75">
      <c r="I189" s="103"/>
      <c r="AL189" s="92">
        <f>AK189-D189</f>
        <v>0</v>
      </c>
    </row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</sheetData>
  <sheetProtection/>
  <mergeCells count="33">
    <mergeCell ref="C94:E94"/>
    <mergeCell ref="A11:B11"/>
    <mergeCell ref="C6:E6"/>
    <mergeCell ref="D7:E7"/>
    <mergeCell ref="D8:D9"/>
    <mergeCell ref="C7:C9"/>
    <mergeCell ref="E8:E9"/>
    <mergeCell ref="A10:B10"/>
    <mergeCell ref="A6:B9"/>
    <mergeCell ref="S6:S9"/>
    <mergeCell ref="T6:T9"/>
    <mergeCell ref="I7:Q7"/>
    <mergeCell ref="J8:Q8"/>
    <mergeCell ref="R7:R9"/>
    <mergeCell ref="H6:R6"/>
    <mergeCell ref="I8:I9"/>
    <mergeCell ref="H7:H9"/>
    <mergeCell ref="B1:C1"/>
    <mergeCell ref="B2:D2"/>
    <mergeCell ref="B3:C3"/>
    <mergeCell ref="F1:N1"/>
    <mergeCell ref="F2:N2"/>
    <mergeCell ref="F3:N3"/>
    <mergeCell ref="L94:Q94"/>
    <mergeCell ref="C98:E98"/>
    <mergeCell ref="L98:Q98"/>
    <mergeCell ref="Q2:S2"/>
    <mergeCell ref="Q4:S4"/>
    <mergeCell ref="C93:E93"/>
    <mergeCell ref="L93:Q93"/>
    <mergeCell ref="G6:G9"/>
    <mergeCell ref="F6:F9"/>
    <mergeCell ref="L92:Q92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2018-08-31T09:30:14Z</cp:lastPrinted>
  <dcterms:created xsi:type="dcterms:W3CDTF">2015-09-07T02:20:26Z</dcterms:created>
  <dcterms:modified xsi:type="dcterms:W3CDTF">2018-09-04T03:15:14Z</dcterms:modified>
  <cp:category/>
  <cp:version/>
  <cp:contentType/>
  <cp:contentStatus/>
</cp:coreProperties>
</file>